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04034\052\June 2015 AECC Attachment O Update\"/>
    </mc:Choice>
  </mc:AlternateContent>
  <bookViews>
    <workbookView xWindow="0" yWindow="0" windowWidth="20490" windowHeight="7365" tabRatio="929" activeTab="1"/>
  </bookViews>
  <sheets>
    <sheet name="Protocol Notes" sheetId="18" r:id="rId1"/>
    <sheet name="AECC Nonlevelized RUS 12" sheetId="1" r:id="rId2"/>
    <sheet name="Divisor" sheetId="10" r:id="rId3"/>
    <sheet name="Land for Future Use" sheetId="11" r:id="rId4"/>
    <sheet name="Materials and Supplies" sheetId="2" r:id="rId5"/>
    <sheet name="FERC Fees" sheetId="12" r:id="rId6"/>
    <sheet name="Attach O, pg 3, ln 5" sheetId="3" r:id="rId7"/>
    <sheet name="Taxes Other Than Income Tax" sheetId="4" r:id="rId8"/>
    <sheet name="Trans Plt Excl from ISO Rates" sheetId="13" r:id="rId9"/>
    <sheet name="Trans Plt Incl in Ancil Serv" sheetId="14" r:id="rId10"/>
    <sheet name="Wages and Salaries" sheetId="5" r:id="rId11"/>
    <sheet name="Trans Rev" sheetId="15" r:id="rId12"/>
  </sheets>
  <definedNames>
    <definedName name="_xlnm.Print_Area" localSheetId="1">'AECC Nonlevelized RUS 12'!$A$1:$K$302</definedName>
    <definedName name="_xlnm.Print_Area" localSheetId="6">'Attach O, pg 3, ln 5'!$A$1:$I$36</definedName>
    <definedName name="_xlnm.Print_Area" localSheetId="2">Divisor!$A$1:$I$29</definedName>
    <definedName name="_xlnm.Print_Area" localSheetId="5">'FERC Fees'!$A$1:$J$14</definedName>
    <definedName name="_xlnm.Print_Area" localSheetId="3">'Land for Future Use'!$A$1:$H$21</definedName>
    <definedName name="_xlnm.Print_Area" localSheetId="4">'Materials and Supplies'!$A$1:$H$16</definedName>
    <definedName name="_xlnm.Print_Area" localSheetId="0">'Protocol Notes'!$B$5:$L$55</definedName>
    <definedName name="_xlnm.Print_Area" localSheetId="7">'Taxes Other Than Income Tax'!$A$1:$M$24</definedName>
    <definedName name="_xlnm.Print_Area" localSheetId="8">'Trans Plt Excl from ISO Rates'!$A$1:$I$22</definedName>
    <definedName name="_xlnm.Print_Area" localSheetId="9">'Trans Plt Incl in Ancil Serv'!$A$1:$I$22</definedName>
    <definedName name="_xlnm.Print_Area" localSheetId="11">'Trans Rev'!$A$1:$I$18</definedName>
    <definedName name="_xlnm.Print_Area" localSheetId="10">'Wages and Salaries'!$A$1:$H$32</definedName>
  </definedNames>
  <calcPr calcId="152511"/>
</workbook>
</file>

<file path=xl/calcChain.xml><?xml version="1.0" encoding="utf-8"?>
<calcChain xmlns="http://schemas.openxmlformats.org/spreadsheetml/2006/main">
  <c r="C5" i="13" l="1"/>
  <c r="I245" i="1" l="1"/>
  <c r="C66" i="13" l="1"/>
  <c r="D65" i="13"/>
  <c r="D64" i="13"/>
  <c r="D63" i="13"/>
  <c r="D62" i="13"/>
  <c r="D61" i="13"/>
  <c r="D60" i="13"/>
  <c r="D59" i="13"/>
  <c r="D58" i="13"/>
  <c r="D66" i="13" s="1"/>
  <c r="B21" i="5" l="1"/>
  <c r="B66" i="13" l="1"/>
  <c r="B54" i="13"/>
  <c r="C6" i="13"/>
  <c r="C4" i="13" l="1"/>
  <c r="B7" i="3"/>
  <c r="B17" i="5" l="1"/>
  <c r="B13" i="5"/>
  <c r="B20" i="5" l="1"/>
  <c r="B22" i="5" s="1"/>
  <c r="D240" i="1"/>
  <c r="D152" i="1"/>
  <c r="D142" i="1"/>
  <c r="D140" i="1" l="1"/>
  <c r="D86" i="1"/>
  <c r="D81" i="1"/>
  <c r="D224" i="1" l="1"/>
  <c r="D223" i="1"/>
  <c r="B26" i="3" l="1"/>
  <c r="B31" i="3" l="1"/>
  <c r="C12" i="12"/>
  <c r="D143" i="1" s="1"/>
  <c r="B15" i="3" l="1"/>
  <c r="B29" i="3" s="1"/>
  <c r="C7" i="13" l="1"/>
  <c r="I206" i="1" s="1"/>
  <c r="B20" i="10" l="1"/>
  <c r="B22" i="10" s="1"/>
  <c r="D12" i="2" l="1"/>
  <c r="B13" i="2"/>
  <c r="D225" i="1" l="1"/>
  <c r="D164" i="1"/>
  <c r="D163" i="1"/>
  <c r="D162" i="1"/>
  <c r="D161" i="1"/>
  <c r="D159" i="1"/>
  <c r="D158" i="1"/>
  <c r="E12" i="4"/>
  <c r="D145" i="1"/>
  <c r="D11" i="2"/>
  <c r="D10" i="2"/>
  <c r="D113" i="1"/>
  <c r="D144" i="1" l="1"/>
  <c r="D226" i="1"/>
  <c r="G226" i="1" s="1"/>
  <c r="D13" i="2"/>
  <c r="I260" i="1"/>
  <c r="D15" i="1" s="1"/>
  <c r="I205" i="1"/>
  <c r="I208" i="1" s="1"/>
  <c r="G225" i="1"/>
  <c r="D233" i="1"/>
  <c r="G231" i="1" s="1"/>
  <c r="D83" i="1"/>
  <c r="I214" i="1"/>
  <c r="D95" i="1"/>
  <c r="D96" i="1"/>
  <c r="D97" i="1"/>
  <c r="D94" i="1"/>
  <c r="G240" i="1"/>
  <c r="D242" i="1"/>
  <c r="E240" i="1" s="1"/>
  <c r="G241" i="1"/>
  <c r="I30" i="1"/>
  <c r="I147" i="1"/>
  <c r="D168" i="1"/>
  <c r="D172" i="1" s="1"/>
  <c r="D176" i="1" s="1"/>
  <c r="D107" i="1"/>
  <c r="D98" i="1"/>
  <c r="D165" i="1"/>
  <c r="D154" i="1"/>
  <c r="D14" i="1"/>
  <c r="F163" i="1"/>
  <c r="F145" i="1"/>
  <c r="F105" i="1"/>
  <c r="K266" i="1"/>
  <c r="D269" i="1"/>
  <c r="D267" i="1"/>
  <c r="D266" i="1"/>
  <c r="B266" i="1"/>
  <c r="I251" i="1"/>
  <c r="D199" i="1"/>
  <c r="D198" i="1"/>
  <c r="K198" i="1"/>
  <c r="B198" i="1"/>
  <c r="K131" i="1"/>
  <c r="D132" i="1"/>
  <c r="D131" i="1"/>
  <c r="B131" i="1"/>
  <c r="K69" i="1"/>
  <c r="D70" i="1"/>
  <c r="D69" i="1"/>
  <c r="B69" i="1"/>
  <c r="I42" i="1"/>
  <c r="I41" i="1"/>
  <c r="F87" i="1"/>
  <c r="F109" i="1" s="1"/>
  <c r="D201" i="1"/>
  <c r="D134" i="1"/>
  <c r="D72" i="1"/>
  <c r="F159" i="1"/>
  <c r="B153" i="1"/>
  <c r="B151" i="1"/>
  <c r="F143" i="1"/>
  <c r="F144" i="1" s="1"/>
  <c r="B90" i="1"/>
  <c r="B98" i="1" s="1"/>
  <c r="B89" i="1"/>
  <c r="B97" i="1" s="1"/>
  <c r="B88" i="1"/>
  <c r="B96" i="1" s="1"/>
  <c r="B87" i="1"/>
  <c r="B95" i="1" s="1"/>
  <c r="B86" i="1"/>
  <c r="B94" i="1" s="1"/>
  <c r="D91" i="1"/>
  <c r="F90" i="1"/>
  <c r="F89" i="1"/>
  <c r="G88" i="1"/>
  <c r="F88" i="1"/>
  <c r="G86" i="1"/>
  <c r="F86" i="1"/>
  <c r="F15" i="1"/>
  <c r="D148" i="1" l="1"/>
  <c r="D112" i="1" s="1"/>
  <c r="D115" i="1" s="1"/>
  <c r="E241" i="1"/>
  <c r="I241" i="1" s="1"/>
  <c r="D99" i="1"/>
  <c r="I210" i="1"/>
  <c r="I240" i="1"/>
  <c r="E242" i="1"/>
  <c r="D117" i="1" l="1"/>
  <c r="I219" i="1"/>
  <c r="G79" i="1" s="1"/>
  <c r="I79" i="1" s="1"/>
  <c r="I216" i="1"/>
  <c r="I218" i="1" s="1"/>
  <c r="I242" i="1"/>
  <c r="I220" i="1" l="1"/>
  <c r="G140" i="1" s="1"/>
  <c r="G141" i="1" s="1"/>
  <c r="I141" i="1" s="1"/>
  <c r="G87" i="1"/>
  <c r="G109" i="1" s="1"/>
  <c r="I109" i="1" s="1"/>
  <c r="G14" i="1"/>
  <c r="I14" i="1" s="1"/>
  <c r="E224" i="1"/>
  <c r="G224" i="1" s="1"/>
  <c r="D227" i="1"/>
  <c r="G223" i="1"/>
  <c r="G15" i="1"/>
  <c r="I15" i="1" s="1"/>
  <c r="D169" i="1"/>
  <c r="D179" i="1"/>
  <c r="G16" i="1"/>
  <c r="I16" i="1" s="1"/>
  <c r="G17" i="1" l="1"/>
  <c r="I17" i="1" s="1"/>
  <c r="G145" i="1"/>
  <c r="I145" i="1" s="1"/>
  <c r="I140" i="1"/>
  <c r="G113" i="1"/>
  <c r="I113" i="1" s="1"/>
  <c r="G151" i="1"/>
  <c r="I151" i="1" s="1"/>
  <c r="G227" i="1"/>
  <c r="I227" i="1" s="1"/>
  <c r="G144" i="1" s="1"/>
  <c r="I144" i="1" s="1"/>
  <c r="I87" i="1"/>
  <c r="I95" i="1" s="1"/>
  <c r="I18" i="1"/>
  <c r="D175" i="1"/>
  <c r="D177" i="1" s="1"/>
  <c r="D182" i="1" l="1"/>
  <c r="D193" i="1" s="1"/>
  <c r="I231" i="1"/>
  <c r="K231" i="1" s="1"/>
  <c r="G82" i="1" s="1"/>
  <c r="I82" i="1" s="1"/>
  <c r="G143" i="1"/>
  <c r="I143" i="1" s="1"/>
  <c r="G81" i="1"/>
  <c r="G89" i="1" s="1"/>
  <c r="I89" i="1" s="1"/>
  <c r="G142" i="1"/>
  <c r="I142" i="1" s="1"/>
  <c r="G90" i="1" l="1"/>
  <c r="I90" i="1" s="1"/>
  <c r="I91" i="1" s="1"/>
  <c r="I81" i="1"/>
  <c r="I97" i="1" s="1"/>
  <c r="G146" i="1"/>
  <c r="G153" i="1" s="1"/>
  <c r="I153" i="1" s="1"/>
  <c r="G152" i="1"/>
  <c r="I152" i="1" s="1"/>
  <c r="I98" i="1" l="1"/>
  <c r="I99" i="1" s="1"/>
  <c r="G99" i="1" s="1"/>
  <c r="G103" i="1" s="1"/>
  <c r="G158" i="1"/>
  <c r="I158" i="1" s="1"/>
  <c r="I154" i="1"/>
  <c r="I146" i="1"/>
  <c r="I148" i="1" s="1"/>
  <c r="I112" i="1" s="1"/>
  <c r="I83" i="1"/>
  <c r="G83" i="1" s="1"/>
  <c r="G114" i="1" s="1"/>
  <c r="I114" i="1" s="1"/>
  <c r="G159" i="1" l="1"/>
  <c r="I159" i="1" s="1"/>
  <c r="I115" i="1"/>
  <c r="I103" i="1"/>
  <c r="G104" i="1"/>
  <c r="I104" i="1" s="1"/>
  <c r="G176" i="1"/>
  <c r="I176" i="1" s="1"/>
  <c r="G161" i="1"/>
  <c r="I161" i="1" s="1"/>
  <c r="G106" i="1" l="1"/>
  <c r="I106" i="1" s="1"/>
  <c r="G105" i="1"/>
  <c r="I105" i="1" s="1"/>
  <c r="G163" i="1"/>
  <c r="I163" i="1" s="1"/>
  <c r="I107" i="1" l="1"/>
  <c r="I117" i="1" s="1"/>
  <c r="I179" i="1" s="1"/>
  <c r="I175" i="1" s="1"/>
  <c r="I177" i="1" s="1"/>
  <c r="G164" i="1"/>
  <c r="I164" i="1" s="1"/>
  <c r="I165" i="1" s="1"/>
  <c r="I182" i="1" l="1"/>
  <c r="I193" i="1" s="1"/>
  <c r="I11" i="1" s="1"/>
  <c r="I20" i="1" s="1"/>
  <c r="D32" i="1" s="1"/>
  <c r="I38" i="1" s="1"/>
  <c r="I37" i="1" l="1"/>
  <c r="D36" i="1"/>
  <c r="D38" i="1"/>
  <c r="I36" i="1"/>
  <c r="D33" i="1"/>
  <c r="D37" i="1"/>
</calcChain>
</file>

<file path=xl/sharedStrings.xml><?xml version="1.0" encoding="utf-8"?>
<sst xmlns="http://schemas.openxmlformats.org/spreadsheetml/2006/main" count="687" uniqueCount="536">
  <si>
    <t xml:space="preserve">Formula Rate - Non-Levelized </t>
  </si>
  <si>
    <t xml:space="preserve">     Rate Formula Template</t>
  </si>
  <si>
    <t xml:space="preserve"> </t>
  </si>
  <si>
    <t xml:space="preserve"> Utilizing RUS Form 12 Data</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</si>
  <si>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</si>
  <si>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</si>
  <si>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</si>
  <si>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</si>
  <si>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</si>
  <si>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</si>
  <si>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</si>
  <si>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</si>
  <si>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</si>
  <si>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</si>
  <si>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</si>
  <si>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</si>
  <si>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</si>
  <si>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</si>
  <si>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</si>
  <si>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</si>
  <si>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</si>
  <si>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</si>
  <si>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</si>
  <si>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</si>
  <si>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</si>
  <si>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</si>
  <si>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</si>
  <si>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</si>
  <si>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</si>
  <si>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</si>
  <si>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</si>
  <si>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</si>
  <si>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</si>
  <si>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</si>
  <si>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</si>
  <si>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</si>
  <si>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</si>
  <si>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</si>
  <si>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</si>
  <si>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</si>
  <si>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</si>
  <si>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</si>
  <si>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</si>
  <si>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</si>
  <si>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</si>
  <si>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</si>
  <si>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</si>
  <si>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</si>
  <si>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</si>
  <si>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</si>
  <si>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</si>
  <si>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</si>
  <si>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</si>
  <si>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</si>
  <si>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</si>
  <si>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</si>
  <si>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</si>
  <si>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</si>
  <si>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</si>
  <si>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</si>
  <si>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</si>
  <si>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</si>
  <si>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</si>
  <si>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</si>
  <si>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</si>
  <si>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</si>
  <si>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</si>
  <si>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</si>
  <si>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</si>
  <si>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</si>
  <si>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</si>
  <si>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</si>
  <si>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</si>
  <si>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</si>
  <si>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</si>
  <si>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</si>
  <si>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</si>
  <si>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</si>
  <si>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</si>
  <si>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</si>
  <si>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</si>
  <si>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</si>
  <si>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</si>
  <si>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</si>
  <si>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</si>
  <si>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</si>
  <si>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</si>
  <si>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</si>
  <si>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</si>
  <si>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</si>
  <si>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</si>
  <si>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</si>
  <si>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</si>
  <si>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</si>
  <si>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</si>
  <si>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</si>
  <si>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</si>
  <si>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</si>
  <si>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</si>
  <si>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</si>
  <si>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</si>
  <si>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</si>
  <si>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</si>
  <si>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</si>
  <si>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</si>
  <si>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</si>
  <si>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</si>
  <si>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</si>
  <si>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</si>
  <si>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</si>
  <si>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</si>
  <si>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</si>
  <si>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</si>
  <si>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</si>
  <si>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</si>
  <si>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</si>
  <si>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</si>
  <si>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</si>
  <si>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</si>
  <si>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</si>
  <si>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</si>
  <si>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</si>
  <si>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</si>
  <si>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</si>
  <si>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</si>
  <si>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</si>
  <si>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</si>
  <si>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</si>
  <si>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</si>
  <si>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</si>
  <si>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</si>
  <si>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</si>
  <si>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</si>
  <si>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</si>
  <si>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</si>
  <si>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</si>
  <si>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</si>
  <si>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</si>
  <si>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</si>
  <si>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</si>
  <si>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</si>
  <si>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</si>
  <si>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</si>
  <si>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</si>
  <si>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</si>
  <si>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</si>
  <si>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</si>
  <si>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</si>
  <si>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</si>
  <si>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</si>
  <si>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</si>
  <si>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</si>
  <si>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</si>
  <si>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</si>
  <si>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</si>
  <si>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</si>
  <si>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</si>
  <si>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</si>
  <si>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</si>
  <si>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</si>
  <si>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</si>
  <si>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</si>
  <si>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</si>
  <si>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</si>
  <si>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</si>
  <si>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</si>
  <si>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</si>
  <si>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</si>
  <si>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</si>
  <si>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</si>
  <si>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</si>
  <si>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</si>
  <si>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</si>
  <si>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</si>
  <si>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</si>
  <si>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</si>
  <si>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</si>
  <si>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</si>
  <si>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</si>
  <si>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</si>
  <si>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</si>
  <si>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</si>
  <si>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</si>
  <si>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</si>
  <si>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</si>
  <si>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page 1 of 5</t>
  </si>
  <si>
    <t>page 2 of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</si>
  <si>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</si>
  <si>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</si>
  <si>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</si>
  <si>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</si>
  <si>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</si>
  <si>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</si>
  <si>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</si>
  <si>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</si>
  <si>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</si>
  <si>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</si>
  <si>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</si>
  <si>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</si>
  <si>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</si>
  <si>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page 3 of 5</t>
  </si>
  <si>
    <t>page 4 of 5</t>
  </si>
  <si>
    <t>page 5 of 5</t>
  </si>
  <si>
    <t xml:space="preserve">  [Rate Base (page 2, line 30) * Rate of Return (page 4, line 24)]</t>
  </si>
  <si>
    <t>(line 1 minus line 6)</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</si>
  <si>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</si>
  <si>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</si>
  <si>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</si>
  <si>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</si>
  <si>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</si>
  <si>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</si>
  <si>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</si>
  <si>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</si>
  <si>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</si>
  <si>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</si>
  <si>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</si>
  <si>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</si>
  <si>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</si>
  <si>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</si>
  <si>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</si>
  <si>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</si>
  <si>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</si>
  <si>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</si>
  <si>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</si>
  <si>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</si>
  <si>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</si>
  <si>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</si>
  <si>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</si>
  <si>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</si>
  <si>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</si>
  <si>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</si>
  <si>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</si>
  <si>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</si>
  <si>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</si>
  <si>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</si>
  <si>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</si>
  <si>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</si>
  <si>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</si>
  <si>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</si>
  <si>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</si>
  <si>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</si>
  <si>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</si>
  <si>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</si>
  <si>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</si>
  <si>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</si>
  <si>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</si>
  <si>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</si>
  <si>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</si>
  <si>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</si>
  <si>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</si>
  <si>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</si>
  <si>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</si>
  <si>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</si>
  <si>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</si>
  <si>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</si>
  <si>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</si>
  <si>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</si>
  <si>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</si>
  <si>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</si>
  <si>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</si>
  <si>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</si>
  <si>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</si>
  <si>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</si>
  <si>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</si>
  <si>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</si>
  <si>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</si>
  <si>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</si>
  <si>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</si>
  <si>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</si>
  <si>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</si>
  <si>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</si>
  <si>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</si>
  <si>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</si>
  <si>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</si>
  <si>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</si>
  <si>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</si>
  <si>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</si>
  <si>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</si>
  <si>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</si>
  <si>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</si>
  <si>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</si>
  <si>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</si>
  <si>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</si>
  <si>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</si>
  <si>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</si>
  <si>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</si>
  <si>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</si>
  <si>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</si>
  <si>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</si>
  <si>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</si>
  <si>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</si>
  <si>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</si>
  <si>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</si>
  <si>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t>Pursuant to Attachment GG of the Midwest ISO Tariff, removes dollar amount of revenue requirements calculated pursuant to Attachment GG.</t>
  </si>
  <si>
    <t>Pursuant to Attachment MM of the Midwest ISO Tariff, removes dollar amount of revenue requirements calculated pursuant to Attachment MM.</t>
  </si>
  <si>
    <t>12h.B.7.f &amp; 12h.B.12.f</t>
  </si>
  <si>
    <t>column 14]  (Note W)</t>
  </si>
  <si>
    <t xml:space="preserve">  c. Transmission charges from Schedules associated with Attachment GG (Note V)</t>
  </si>
  <si>
    <t xml:space="preserve">  d. Transmission charges from Schedules associated with Attachment MM (Note X)</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</si>
  <si>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</si>
  <si>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</si>
  <si>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</si>
  <si>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</si>
  <si>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Attachment O-RUS Non-Levelized Generic</t>
  </si>
  <si>
    <t>Attachment O, page 2, line 27</t>
  </si>
  <si>
    <t>Materials and Supplies</t>
  </si>
  <si>
    <t>Other</t>
  </si>
  <si>
    <t>RUS Form 12, Part H, Section G, Line 4, Column d</t>
  </si>
  <si>
    <t>RUS Form 12, Part H, Section G, Line 5, Column d</t>
  </si>
  <si>
    <t>should tie to RUS Form 12 Part H Section G, lines</t>
  </si>
  <si>
    <t>Rept on Attach O</t>
  </si>
  <si>
    <t xml:space="preserve">   4 and 5, column d.  Provide an explanation if the</t>
  </si>
  <si>
    <t>pg 2, line 27</t>
  </si>
  <si>
    <t>total does not tie</t>
  </si>
  <si>
    <t>Attachment O, page 3, lines 5 and 5a</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</si>
  <si>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</si>
  <si>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</si>
  <si>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</si>
  <si>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</si>
  <si>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</si>
  <si>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</si>
  <si>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</si>
  <si>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</si>
  <si>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</si>
  <si>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</si>
  <si>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</si>
  <si>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</si>
  <si>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</si>
  <si>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Recorded in Accounts 921.3 and 930.2</t>
  </si>
  <si>
    <t>Recorded in Account 930.16</t>
  </si>
  <si>
    <t>Recorded in Account 930.15</t>
  </si>
  <si>
    <t>Recorded in Account 930.1</t>
  </si>
  <si>
    <t>Taxes Other Than Income Taxes</t>
  </si>
  <si>
    <t>Payroll</t>
  </si>
  <si>
    <t>Attachment O, page 3, line 13</t>
  </si>
  <si>
    <t>Highway &amp; Vehicle</t>
  </si>
  <si>
    <t>Attachment O, page 3, line 14</t>
  </si>
  <si>
    <t>Property</t>
  </si>
  <si>
    <t>Attachment O, page 3, line 16</t>
  </si>
  <si>
    <t>Gross</t>
  </si>
  <si>
    <t>Attachment O, page 3, line 17</t>
  </si>
  <si>
    <t>Other - please explain</t>
  </si>
  <si>
    <t>Attachment O, page 3, line 18</t>
  </si>
  <si>
    <t>Fed &amp; State income Tax</t>
  </si>
  <si>
    <t>Not reported on Attach O</t>
  </si>
  <si>
    <t>Should tie to RUS Form 12 Part A, Section A, line 23, column b</t>
  </si>
  <si>
    <t xml:space="preserve">  please provide explanation if it doesn't</t>
  </si>
  <si>
    <r>
      <rPr>
        <b/>
        <u val="double"/>
        <sz val="14"/>
        <rFont val="Times New Roman"/>
        <family val="1"/>
      </rPr>
      <t>NOTE:</t>
    </r>
    <r>
      <rPr>
        <b/>
        <sz val="16"/>
        <rFont val="Times New Roman"/>
        <family val="1"/>
      </rPr>
      <t xml:space="preserve">  </t>
    </r>
    <r>
      <rPr>
        <sz val="12"/>
        <rFont val="Times New Roman"/>
        <family val="1"/>
      </rPr>
      <t>Amounts reported on this work paper must meet the definition of USofA account 408.1.</t>
    </r>
  </si>
  <si>
    <t>Attachment O, page 4, lines 12 - 15</t>
  </si>
  <si>
    <t>Production</t>
  </si>
  <si>
    <t>Report on Attachment O, page 4, line 12</t>
  </si>
  <si>
    <t>Report on Attachment O, page 4, line 13</t>
  </si>
  <si>
    <t>Distribution</t>
  </si>
  <si>
    <t>Report on Attachment O, page 4, line 14</t>
  </si>
  <si>
    <t>Other _1/</t>
  </si>
  <si>
    <t>Report on Attachment O, page 4, line 15</t>
  </si>
  <si>
    <t>Subtotal</t>
  </si>
  <si>
    <t>A&amp;G</t>
  </si>
  <si>
    <t>Not reported on Attachment O</t>
  </si>
  <si>
    <t xml:space="preserve">Does this tie to RUS Form 12 Part H, Section J line 4?  </t>
  </si>
  <si>
    <t xml:space="preserve">  if not, please provide an explanation.</t>
  </si>
  <si>
    <t>Please indicate here if your company performs work for others and where those costs and related revenues are recorded</t>
  </si>
  <si>
    <t>Also please indicate what line item of the Form 12 includes these costs and related revenues</t>
  </si>
  <si>
    <t>_1/  Other is to include salaries charged to administer customer accounts 901 - 916 as defined by the</t>
  </si>
  <si>
    <t>USofA</t>
  </si>
  <si>
    <t>Arkansas Electric Cooperative Corporation</t>
  </si>
  <si>
    <r>
      <t xml:space="preserve">(1) The above amounts do </t>
    </r>
    <r>
      <rPr>
        <b/>
        <u/>
        <sz val="11"/>
        <color theme="1"/>
        <rFont val="Calibri"/>
        <family val="2"/>
        <scheme val="minor"/>
      </rPr>
      <t>not</t>
    </r>
    <r>
      <rPr>
        <sz val="11"/>
        <color theme="1"/>
        <rFont val="Calibri"/>
        <family val="2"/>
        <scheme val="minor"/>
      </rPr>
      <t xml:space="preserve"> contain any capitalized wages.</t>
    </r>
  </si>
  <si>
    <r>
      <t>(2) The above amountd do</t>
    </r>
    <r>
      <rPr>
        <b/>
        <u/>
        <sz val="11"/>
        <color theme="1"/>
        <rFont val="Calibri"/>
        <family val="2"/>
        <scheme val="minor"/>
      </rPr>
      <t xml:space="preserve"> not</t>
    </r>
    <r>
      <rPr>
        <sz val="11"/>
        <color theme="1"/>
        <rFont val="Calibri"/>
        <family val="2"/>
        <scheme val="minor"/>
      </rPr>
      <t xml:space="preserve"> contain any A&amp;G related wages.</t>
    </r>
  </si>
  <si>
    <t>Attachment O divisor</t>
  </si>
  <si>
    <t>Report peak conincident with the pricing zone for each month in KWhs</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</si>
  <si>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</si>
  <si>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</si>
  <si>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</si>
  <si>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</si>
  <si>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</si>
  <si>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</si>
  <si>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</si>
  <si>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</si>
  <si>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</si>
  <si>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</si>
  <si>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</si>
  <si>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</si>
  <si>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</si>
  <si>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</si>
  <si>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</si>
  <si>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</si>
  <si>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</si>
  <si>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</si>
  <si>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</si>
  <si>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</si>
  <si>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</si>
  <si>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</si>
  <si>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</si>
  <si>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</si>
  <si>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 xml:space="preserve">Attachment O, page 2, line 25 </t>
  </si>
  <si>
    <t>Land Held For Future Use</t>
  </si>
  <si>
    <t>should be reported on Attachment O, page 2, line 25</t>
  </si>
  <si>
    <t xml:space="preserve">Distribution </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</si>
  <si>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</si>
  <si>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</si>
  <si>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</si>
  <si>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</si>
  <si>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</si>
  <si>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3, line 4</t>
  </si>
  <si>
    <t>Account</t>
  </si>
  <si>
    <t>FERC fees recorded to expense during the year</t>
  </si>
  <si>
    <t>Charged</t>
  </si>
  <si>
    <t>Brief Description</t>
  </si>
  <si>
    <t>FERC fees paid to MISO via Schedule 10-FERC</t>
  </si>
  <si>
    <t>Other FERC fees paid</t>
  </si>
  <si>
    <t>Should be reported on Attach O, page 3, line 4</t>
  </si>
  <si>
    <t>Transmission Plant Excl from ISO Rates - Attach O, pg 4, line 2</t>
  </si>
  <si>
    <t>XXXXX</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</si>
  <si>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</si>
  <si>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</si>
  <si>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</si>
  <si>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</si>
  <si>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</si>
  <si>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</si>
  <si>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</si>
  <si>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</si>
  <si>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</si>
  <si>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</si>
  <si>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excluded from ISO rates.</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</si>
  <si>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</si>
  <si>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</si>
  <si>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</si>
  <si>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</si>
  <si>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</si>
  <si>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</si>
  <si>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</si>
  <si>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 xml:space="preserve">If a zero is reported above, please confirm here in writing that you have no transmission plant that is included in the </t>
  </si>
  <si>
    <t>development of OATT ancillary services.</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</si>
  <si>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</si>
  <si>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</si>
  <si>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</si>
  <si>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</si>
  <si>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</si>
  <si>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</si>
  <si>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</si>
  <si>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</si>
  <si>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None for AECC</t>
  </si>
  <si>
    <t>The bulk of property taxes is recorded directly to O&amp;M Accounts</t>
  </si>
  <si>
    <t xml:space="preserve"> None for AECC</t>
  </si>
  <si>
    <t>Transmission Investment in MISO</t>
  </si>
  <si>
    <t>Total Trans Investment</t>
  </si>
  <si>
    <t>Transmission Inv. Excluded from MISO</t>
  </si>
  <si>
    <t>Co-op Advertising</t>
  </si>
  <si>
    <t>Image Awareness Advertising</t>
  </si>
  <si>
    <t>Misc. General Advertising Expenses</t>
  </si>
  <si>
    <t>EPRI Costs/Dues</t>
  </si>
  <si>
    <t>Transmission Related proceedings - Legal and Consultants</t>
  </si>
  <si>
    <t>Non-Transmission Related proceedings - Legal and Consultants</t>
  </si>
  <si>
    <t>NOT APPLICABLE - AECC's load is included within Entergy Arkansas load</t>
  </si>
  <si>
    <t>Recorded in Account 913</t>
  </si>
  <si>
    <t>Recorded in Account 912.201</t>
  </si>
  <si>
    <t xml:space="preserve">     Advertising Expense - Sales</t>
  </si>
  <si>
    <t xml:space="preserve">     Advertising Expense - Economic Develop - Commercial &amp; Ind. Mktg</t>
  </si>
  <si>
    <t xml:space="preserve">     Advertising Expense - Informational &amp; Instructional Advertising</t>
  </si>
  <si>
    <t>Recorded in Account 909</t>
  </si>
  <si>
    <t>None for AECC - No transmsision Customers</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</si>
  <si>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</si>
  <si>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</si>
  <si>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</si>
  <si>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</si>
  <si>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</si>
  <si>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</si>
  <si>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</si>
  <si>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</si>
  <si>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property tax (related to General Plant) and no other taxes.</t>
  </si>
  <si>
    <t xml:space="preserve">(2) The property tax is for general plant. There are no Gross Receipts tax, no income tax, no highway and vehicle other than that included in </t>
  </si>
  <si>
    <t>June 1, 2015 posting file related to the 2014 Attachment O update</t>
  </si>
  <si>
    <t>For the 12 months ended 12/31/14</t>
  </si>
  <si>
    <t>recorded in account 923 - 10%</t>
  </si>
  <si>
    <t>recorded in account 923 - 90%</t>
  </si>
  <si>
    <t>Per AECC Accounting - 10%/90%</t>
  </si>
  <si>
    <t>Sent to Shea</t>
  </si>
  <si>
    <t xml:space="preserve">  Operating/Generation</t>
  </si>
  <si>
    <t xml:space="preserve">  System Control and Load Dispatching</t>
  </si>
  <si>
    <t xml:space="preserve">  Maintenance</t>
  </si>
  <si>
    <t>Total Production</t>
  </si>
  <si>
    <t xml:space="preserve">  Operations</t>
  </si>
  <si>
    <t>Total Transmisssion</t>
  </si>
  <si>
    <t>New Facilities Added to Attachment O</t>
  </si>
  <si>
    <t>Bailey</t>
  </si>
  <si>
    <t>Updated (2014)</t>
  </si>
  <si>
    <t>Original (2013)</t>
  </si>
  <si>
    <t>Change</t>
  </si>
  <si>
    <t>Black Rock</t>
  </si>
  <si>
    <t>Blytheville North</t>
  </si>
  <si>
    <t>Clinton West</t>
  </si>
  <si>
    <t>Dell 161kV</t>
  </si>
  <si>
    <t>Deluce</t>
  </si>
  <si>
    <t>Nucor-Yamato</t>
  </si>
  <si>
    <t>Dumas North</t>
  </si>
  <si>
    <t>Nucor II</t>
  </si>
  <si>
    <t>Glendale</t>
  </si>
  <si>
    <t>Dell 161kV to Nucor-Yamato (Line 1)</t>
  </si>
  <si>
    <t>Harrison South</t>
  </si>
  <si>
    <t>Nucor-Yamato to Nucor II (Line 5)</t>
  </si>
  <si>
    <t>Heber Springs North</t>
  </si>
  <si>
    <t>Nucor II to Hickman North (Line 9)</t>
  </si>
  <si>
    <t>Helena Industrial</t>
  </si>
  <si>
    <t>Hickman North to Blytheville North (Line 10)</t>
  </si>
  <si>
    <t>HS9 SS</t>
  </si>
  <si>
    <t>Jacksonville South</t>
  </si>
  <si>
    <t>Jonesboro West</t>
  </si>
  <si>
    <t>McClellan</t>
  </si>
  <si>
    <t>Midway-Jordan</t>
  </si>
  <si>
    <t>Montrose East</t>
  </si>
  <si>
    <t>Oppelo</t>
  </si>
  <si>
    <t>Osage Creek</t>
  </si>
  <si>
    <t>Palestine</t>
  </si>
  <si>
    <t>Trumann West</t>
  </si>
  <si>
    <t>Ward</t>
  </si>
  <si>
    <t>Wynne East</t>
  </si>
  <si>
    <t>Dell 500kV</t>
  </si>
  <si>
    <t>Dell to Nucor-Yamato (Line 2)</t>
  </si>
  <si>
    <t>Dell to Nucor-Yamato (Line 3)</t>
  </si>
  <si>
    <t xml:space="preserve">Dell to Nucor-Yamato (Line 4) </t>
  </si>
  <si>
    <t>Nucor-Yamato to Nucor (Line 6)</t>
  </si>
  <si>
    <t>Nucor-Yamato to Nucor (Line 7)</t>
  </si>
  <si>
    <t>Nucor-Yamato to Barfield (Line 8)</t>
  </si>
  <si>
    <t>Original Facilities Included in Attachment O</t>
  </si>
  <si>
    <t>See Detail Below</t>
  </si>
  <si>
    <t>Included and removed in Acct. 565</t>
  </si>
  <si>
    <t>FERC fees paid to MISO via Schedule 10</t>
  </si>
  <si>
    <t>Other Nonqualifying Trans Investment</t>
  </si>
  <si>
    <t>AECC Form 12 - 2014</t>
  </si>
  <si>
    <t>Original facilities included in Attachment O updated for more complete information</t>
  </si>
  <si>
    <t>New facilities added to Attachment O as approved by MISO.</t>
  </si>
  <si>
    <t>Balances at 12/31/2014</t>
  </si>
  <si>
    <t>Entergy is reporting puesdo load in its divisor per Entergy Correspondence with AECC</t>
  </si>
  <si>
    <t>5.  There have been no changes in MISO standard Attachment O formula references except deletion of Schedule 1 cost data</t>
  </si>
  <si>
    <t>in MISO and SPP</t>
  </si>
  <si>
    <t>(1) AECC records property taxes directly to each function, except for a small amount of property tax related to General Plant shown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</si>
</sst>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 #,##0_);_(* \(#,##0\);_(* &quot;-&quot;??_);_(@_)"/>
    <numFmt numFmtId="173" formatCode="#,##0.0"/>
    <numFmt numFmtId="174" formatCode="0.00_)"/>
    <numFmt numFmtId="175" formatCode="General_)"/>
    <numFmt numFmtId="176" formatCode="_(&quot;$&quot;* #,##0_);_(&quot;$&quot;* \(#,##0\);_(&quot;$&quot;* &quot;-&quot;??_);_(@_)"/>
  </numFmts>
  <fonts count="78">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2"/>
      <name val="Arial"/>
      <family val="2"/>
    </font>
    <font>
      <sz val="10"/>
      <color indexed="8"/>
      <name val="Arial"/>
      <family val="2"/>
    </font>
    <font>
      <b/>
      <sz val="12"/>
      <name val="Arial"/>
      <family val="2"/>
    </font>
    <font>
      <sz val="11"/>
      <name val="Arial"/>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1"/>
      <color indexed="8"/>
      <name val="Calibri"/>
      <family val="2"/>
    </font>
    <font>
      <sz val="10"/>
      <name val="MS Sans Serif"/>
      <family val="2"/>
    </font>
    <font>
      <b/>
      <sz val="14"/>
      <name val="Book Antiqua"/>
      <family val="1"/>
    </font>
    <font>
      <i/>
      <sz val="10"/>
      <name val="Book Antiqua"/>
      <family val="1"/>
    </font>
    <font>
      <b/>
      <i/>
      <sz val="16"/>
      <name val="Helv"/>
    </font>
    <font>
      <sz val="10"/>
      <color theme="1"/>
      <name val="Arial"/>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b/>
      <sz val="10"/>
      <color indexed="8"/>
      <name val="Arial"/>
      <family val="2"/>
    </font>
    <font>
      <b/>
      <i/>
      <sz val="10"/>
      <color indexed="8"/>
      <name val="Arial"/>
      <family val="2"/>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sz val="12"/>
      <color theme="1"/>
      <name val="Calibri"/>
      <family val="2"/>
      <scheme val="minor"/>
    </font>
    <font>
      <sz val="12"/>
      <name val="Helv"/>
    </font>
    <font>
      <b/>
      <u val="double"/>
      <sz val="14"/>
      <name val="Times New Roman"/>
      <family val="1"/>
    </font>
    <font>
      <b/>
      <sz val="16"/>
      <name val="Times New Roman"/>
      <family val="1"/>
    </font>
    <font>
      <sz val="16"/>
      <color theme="1"/>
      <name val="Times New Roman"/>
      <family val="1"/>
    </font>
    <font>
      <b/>
      <sz val="14"/>
      <color theme="1"/>
      <name val="Calibri"/>
      <family val="2"/>
      <scheme val="minor"/>
    </font>
    <font>
      <sz val="10"/>
      <color theme="1"/>
      <name val="Tahoma"/>
      <family val="2"/>
    </font>
    <font>
      <sz val="11"/>
      <color rgb="FFFF0000"/>
      <name val="Calibri"/>
      <family val="2"/>
      <scheme val="minor"/>
    </font>
    <font>
      <b/>
      <u val="double"/>
      <sz val="14"/>
      <color theme="1"/>
      <name val="Calibri"/>
      <family val="2"/>
      <scheme val="minor"/>
    </font>
    <font>
      <b/>
      <u/>
      <sz val="10"/>
      <color indexed="12"/>
      <name val="Arial"/>
      <family val="2"/>
    </font>
    <font>
      <sz val="11"/>
      <name val="Arial MT"/>
    </font>
    <font>
      <b/>
      <u val="doubleAccounting"/>
      <sz val="11"/>
      <name val="Arial MT"/>
    </font>
    <font>
      <sz val="11"/>
      <name val="Calibri"/>
      <family val="2"/>
      <scheme val="minor"/>
    </font>
    <font>
      <b/>
      <sz val="11"/>
      <color rgb="FFFF0000"/>
      <name val="Calibri"/>
      <family val="2"/>
      <scheme val="minor"/>
    </font>
    <font>
      <b/>
      <sz val="11"/>
      <color rgb="FFFF0000"/>
      <name val="Calibri"/>
      <family val="2"/>
    </font>
    <font>
      <b/>
      <sz val="12"/>
      <color rgb="FFFF0000"/>
      <name val="Times New Roman"/>
      <family val="1"/>
    </font>
    <font>
      <sz val="11"/>
      <color theme="1"/>
      <name val="Times New Roman"/>
      <family val="1"/>
    </font>
    <font>
      <sz val="18"/>
      <name val="Arial MT"/>
    </font>
  </fonts>
  <fills count="7">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theme="4" tint="0.79998168889431442"/>
        <bgColor indexed="64"/>
      </patternFill>
    </fill>
  </fills>
  <borders count="27">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49">
    <xf numFmtId="171" fontId="0" fillId="0" borderId="0" applyProtection="0"/>
    <xf numFmtId="44"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171" fontId="26" fillId="0" borderId="0" applyFill="0"/>
    <xf numFmtId="171" fontId="26" fillId="0" borderId="0">
      <alignment horizontal="center"/>
    </xf>
    <xf numFmtId="0" fontId="26" fillId="0" borderId="0" applyFill="0">
      <alignment horizontal="center"/>
    </xf>
    <xf numFmtId="171" fontId="27" fillId="0" borderId="5" applyFill="0"/>
    <xf numFmtId="0" fontId="16" fillId="0" borderId="0" applyFont="0" applyAlignment="0"/>
    <xf numFmtId="0" fontId="28" fillId="0" borderId="0" applyFill="0">
      <alignment vertical="top"/>
    </xf>
    <xf numFmtId="0" fontId="27" fillId="0" borderId="0" applyFill="0">
      <alignment horizontal="left" vertical="top"/>
    </xf>
    <xf numFmtId="171" fontId="24" fillId="0" borderId="4" applyFill="0"/>
    <xf numFmtId="0" fontId="16" fillId="0" borderId="0" applyNumberFormat="0" applyFont="0" applyAlignment="0"/>
    <xf numFmtId="0" fontId="28" fillId="0" borderId="0" applyFill="0">
      <alignment wrapText="1"/>
    </xf>
    <xf numFmtId="0" fontId="27" fillId="0" borderId="0" applyFill="0">
      <alignment horizontal="left" vertical="top" wrapText="1"/>
    </xf>
    <xf numFmtId="171" fontId="29" fillId="0" borderId="0" applyFill="0"/>
    <xf numFmtId="0" fontId="30" fillId="0" borderId="0" applyNumberFormat="0" applyFont="0" applyAlignment="0">
      <alignment horizontal="center"/>
    </xf>
    <xf numFmtId="0" fontId="31" fillId="0" borderId="0" applyFill="0">
      <alignment vertical="top" wrapText="1"/>
    </xf>
    <xf numFmtId="0" fontId="24" fillId="0" borderId="0" applyFill="0">
      <alignment horizontal="left" vertical="top" wrapText="1"/>
    </xf>
    <xf numFmtId="171" fontId="16" fillId="0" borderId="0" applyFill="0"/>
    <xf numFmtId="0" fontId="30" fillId="0" borderId="0" applyNumberFormat="0" applyFont="0" applyAlignment="0">
      <alignment horizontal="center"/>
    </xf>
    <xf numFmtId="0" fontId="32" fillId="0" borderId="0" applyFill="0">
      <alignment vertical="center" wrapText="1"/>
    </xf>
    <xf numFmtId="0" fontId="22" fillId="0" borderId="0">
      <alignment horizontal="left" vertical="center" wrapText="1"/>
    </xf>
    <xf numFmtId="171" fontId="33" fillId="0" borderId="0" applyFill="0"/>
    <xf numFmtId="0" fontId="30" fillId="0" borderId="0" applyNumberFormat="0" applyFont="0" applyAlignment="0">
      <alignment horizontal="center"/>
    </xf>
    <xf numFmtId="0" fontId="34" fillId="0" borderId="0" applyFill="0">
      <alignment horizontal="center" vertical="center" wrapText="1"/>
    </xf>
    <xf numFmtId="0" fontId="16" fillId="0" borderId="0" applyFill="0">
      <alignment horizontal="center" vertical="center" wrapText="1"/>
    </xf>
    <xf numFmtId="0" fontId="16" fillId="0" borderId="0" applyFill="0">
      <alignment horizontal="center" vertical="center" wrapText="1"/>
    </xf>
    <xf numFmtId="171" fontId="35" fillId="0" borderId="0" applyFill="0"/>
    <xf numFmtId="0" fontId="30" fillId="0" borderId="0" applyNumberFormat="0" applyFont="0" applyAlignment="0">
      <alignment horizontal="center"/>
    </xf>
    <xf numFmtId="0" fontId="36" fillId="0" borderId="0" applyFill="0">
      <alignment horizontal="center" vertical="center" wrapText="1"/>
    </xf>
    <xf numFmtId="0" fontId="37" fillId="0" borderId="0" applyFill="0">
      <alignment horizontal="center" vertical="center" wrapText="1"/>
    </xf>
    <xf numFmtId="171" fontId="38" fillId="0" borderId="0" applyFill="0"/>
    <xf numFmtId="0" fontId="30" fillId="0" borderId="0" applyNumberFormat="0" applyFont="0" applyAlignment="0">
      <alignment horizontal="center"/>
    </xf>
    <xf numFmtId="0" fontId="39" fillId="0" borderId="0">
      <alignment horizontal="center" wrapText="1"/>
    </xf>
    <xf numFmtId="0" fontId="35" fillId="0" borderId="0" applyFill="0">
      <alignment horizontal="center" wrapText="1"/>
    </xf>
    <xf numFmtId="39" fontId="1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3" fontId="16" fillId="0" borderId="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0"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3" fontId="16" fillId="0" borderId="0" applyFont="0" applyFill="0" applyBorder="0" applyAlignment="0" applyProtection="0"/>
    <xf numFmtId="7"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5" fontId="16" fillId="0" borderId="0" applyFont="0" applyFill="0" applyBorder="0" applyAlignment="0" applyProtection="0"/>
    <xf numFmtId="14" fontId="16" fillId="0" borderId="0" applyFont="0" applyFill="0" applyBorder="0" applyAlignment="0" applyProtection="0"/>
    <xf numFmtId="2" fontId="16" fillId="0" borderId="0" applyFont="0" applyFill="0" applyBorder="0" applyAlignment="0" applyProtection="0"/>
    <xf numFmtId="38" fontId="26" fillId="3" borderId="0" applyNumberFormat="0" applyBorder="0" applyAlignment="0" applyProtection="0"/>
    <xf numFmtId="0" fontId="24" fillId="0" borderId="0" applyFont="0" applyFill="0" applyBorder="0" applyAlignment="0" applyProtection="0"/>
    <xf numFmtId="0" fontId="42" fillId="0" borderId="1"/>
    <xf numFmtId="0" fontId="43" fillId="0" borderId="0"/>
    <xf numFmtId="10" fontId="26" fillId="4" borderId="6" applyNumberFormat="0" applyBorder="0" applyAlignment="0" applyProtection="0"/>
    <xf numFmtId="174" fontId="44" fillId="0" borderId="0"/>
    <xf numFmtId="0" fontId="40" fillId="0" borderId="0"/>
    <xf numFmtId="171" fontId="20" fillId="0" borderId="0" applyProtection="0"/>
    <xf numFmtId="171" fontId="20" fillId="0" borderId="0" applyProtection="0"/>
    <xf numFmtId="0" fontId="16" fillId="0" borderId="0"/>
    <xf numFmtId="0" fontId="40" fillId="0" borderId="0"/>
    <xf numFmtId="0" fontId="40" fillId="0" borderId="0"/>
    <xf numFmtId="0" fontId="16" fillId="0" borderId="0"/>
    <xf numFmtId="0" fontId="16"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10"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20" fillId="0" borderId="0" applyFont="0" applyFill="0" applyBorder="0" applyAlignment="0" applyProtection="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3" fontId="16" fillId="0" borderId="0">
      <alignment horizontal="left" vertical="top"/>
    </xf>
    <xf numFmtId="0" fontId="46" fillId="0" borderId="1">
      <alignment horizontal="center"/>
    </xf>
    <xf numFmtId="3" fontId="41" fillId="0" borderId="0" applyFont="0" applyFill="0" applyBorder="0" applyAlignment="0" applyProtection="0"/>
    <xf numFmtId="0" fontId="41" fillId="5" borderId="0" applyNumberFormat="0" applyFont="0" applyBorder="0" applyAlignment="0" applyProtection="0"/>
    <xf numFmtId="3" fontId="16" fillId="0" borderId="0">
      <alignment horizontal="right" vertical="top"/>
    </xf>
    <xf numFmtId="41" fontId="22" fillId="3" borderId="7" applyFill="0"/>
    <xf numFmtId="0" fontId="47" fillId="0" borderId="0">
      <alignment horizontal="left" indent="7"/>
    </xf>
    <xf numFmtId="41" fontId="22" fillId="0" borderId="7" applyFill="0">
      <alignment horizontal="left" indent="2"/>
    </xf>
    <xf numFmtId="171" fontId="48" fillId="0" borderId="3" applyFill="0">
      <alignment horizontal="right"/>
    </xf>
    <xf numFmtId="0" fontId="49" fillId="0" borderId="6" applyNumberFormat="0" applyFont="0" applyBorder="0">
      <alignment horizontal="right"/>
    </xf>
    <xf numFmtId="0" fontId="50" fillId="0" borderId="0" applyFill="0"/>
    <xf numFmtId="0" fontId="24" fillId="0" borderId="0" applyFill="0"/>
    <xf numFmtId="4" fontId="48" fillId="0" borderId="3" applyFill="0"/>
    <xf numFmtId="0" fontId="16" fillId="0" borderId="0" applyNumberFormat="0" applyFont="0" applyBorder="0" applyAlignment="0"/>
    <xf numFmtId="0" fontId="31" fillId="0" borderId="0" applyFill="0">
      <alignment horizontal="left" indent="1"/>
    </xf>
    <xf numFmtId="0" fontId="51" fillId="0" borderId="0" applyFill="0">
      <alignment horizontal="left" indent="1"/>
    </xf>
    <xf numFmtId="4" fontId="33" fillId="0" borderId="0" applyFill="0"/>
    <xf numFmtId="0" fontId="16" fillId="0" borderId="0" applyNumberFormat="0" applyFont="0" applyFill="0" applyBorder="0" applyAlignment="0"/>
    <xf numFmtId="0" fontId="31" fillId="0" borderId="0" applyFill="0">
      <alignment horizontal="left" indent="2"/>
    </xf>
    <xf numFmtId="0" fontId="24" fillId="0" borderId="0" applyFill="0">
      <alignment horizontal="left" indent="2"/>
    </xf>
    <xf numFmtId="4" fontId="33" fillId="0" borderId="0" applyFill="0"/>
    <xf numFmtId="0" fontId="16" fillId="0" borderId="0" applyNumberFormat="0" applyFont="0" applyBorder="0" applyAlignment="0"/>
    <xf numFmtId="0" fontId="52" fillId="0" borderId="0">
      <alignment horizontal="left" indent="3"/>
    </xf>
    <xf numFmtId="0" fontId="25" fillId="0" borderId="0" applyFill="0">
      <alignment horizontal="left" indent="3"/>
    </xf>
    <xf numFmtId="4" fontId="33" fillId="0" borderId="0" applyFill="0"/>
    <xf numFmtId="0" fontId="16" fillId="0" borderId="0" applyNumberFormat="0" applyFont="0" applyBorder="0" applyAlignment="0"/>
    <xf numFmtId="0" fontId="34" fillId="0" borderId="0">
      <alignment horizontal="left" indent="4"/>
    </xf>
    <xf numFmtId="0" fontId="16" fillId="0" borderId="0" applyFill="0">
      <alignment horizontal="left" indent="4"/>
    </xf>
    <xf numFmtId="0" fontId="16" fillId="0" borderId="0" applyFill="0">
      <alignment horizontal="left" indent="4"/>
    </xf>
    <xf numFmtId="4" fontId="35" fillId="0" borderId="0" applyFill="0"/>
    <xf numFmtId="0" fontId="16" fillId="0" borderId="0" applyNumberFormat="0" applyFont="0" applyBorder="0" applyAlignment="0"/>
    <xf numFmtId="0" fontId="36" fillId="0" borderId="0">
      <alignment horizontal="left" indent="5"/>
    </xf>
    <xf numFmtId="0" fontId="37" fillId="0" borderId="0" applyFill="0">
      <alignment horizontal="left" indent="5"/>
    </xf>
    <xf numFmtId="4" fontId="38" fillId="0" borderId="0" applyFill="0"/>
    <xf numFmtId="0" fontId="16" fillId="0" borderId="0" applyNumberFormat="0" applyFont="0" applyFill="0" applyBorder="0" applyAlignment="0"/>
    <xf numFmtId="0" fontId="39" fillId="0" borderId="0" applyFill="0">
      <alignment horizontal="left" indent="6"/>
    </xf>
    <xf numFmtId="0" fontId="35" fillId="0" borderId="0" applyFill="0">
      <alignment horizontal="left" indent="6"/>
    </xf>
    <xf numFmtId="0" fontId="23" fillId="0" borderId="0" applyNumberFormat="0" applyBorder="0" applyAlignment="0"/>
    <xf numFmtId="0" fontId="53" fillId="0" borderId="0" applyNumberFormat="0" applyBorder="0" applyAlignment="0"/>
    <xf numFmtId="0" fontId="54" fillId="0" borderId="0" applyNumberFormat="0" applyBorder="0" applyAlignment="0"/>
    <xf numFmtId="0" fontId="23" fillId="0" borderId="0" applyNumberFormat="0" applyBorder="0" applyAlignment="0"/>
    <xf numFmtId="0" fontId="11" fillId="0" borderId="0"/>
    <xf numFmtId="43" fontId="11" fillId="0" borderId="0" applyFont="0" applyFill="0" applyBorder="0" applyAlignment="0" applyProtection="0"/>
    <xf numFmtId="44" fontId="11" fillId="0" borderId="0" applyFont="0" applyFill="0" applyBorder="0" applyAlignment="0" applyProtection="0"/>
    <xf numFmtId="175" fontId="61" fillId="0" borderId="0"/>
    <xf numFmtId="0" fontId="16" fillId="0" borderId="0"/>
    <xf numFmtId="171" fontId="20" fillId="0" borderId="0" applyProtection="0"/>
    <xf numFmtId="0" fontId="11" fillId="0" borderId="0"/>
    <xf numFmtId="43" fontId="3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3"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66" fillId="0" borderId="0"/>
    <xf numFmtId="43" fontId="66"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20"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cellStyleXfs>
  <cellXfs count="346">
    <xf numFmtId="171" fontId="0" fillId="0" borderId="0" xfId="0" applyAlignment="1"/>
    <xf numFmtId="171" fontId="12" fillId="0" borderId="0" xfId="0" applyFont="1" applyAlignment="1"/>
    <xf numFmtId="171" fontId="12" fillId="0" borderId="0" xfId="0" applyFont="1" applyAlignment="1">
      <alignment horizontal="right"/>
    </xf>
    <xf numFmtId="0" fontId="12" fillId="0" borderId="0" xfId="0" applyNumberFormat="1" applyFont="1" applyAlignment="1" applyProtection="1">
      <protection locked="0"/>
    </xf>
    <xf numFmtId="0" fontId="12" fillId="0" borderId="0" xfId="0" applyNumberFormat="1" applyFont="1" applyAlignment="1" applyProtection="1">
      <alignment horizontal="left"/>
      <protection locked="0"/>
    </xf>
    <xf numFmtId="0" fontId="12" fillId="0" borderId="0" xfId="0" applyNumberFormat="1" applyFont="1" applyProtection="1">
      <protection locked="0"/>
    </xf>
    <xf numFmtId="0" fontId="12" fillId="0" borderId="0" xfId="0" applyNumberFormat="1" applyFont="1" applyAlignment="1" applyProtection="1">
      <alignment horizontal="right"/>
      <protection locked="0"/>
    </xf>
    <xf numFmtId="0" fontId="12" fillId="0" borderId="0" xfId="0" applyNumberFormat="1" applyFont="1"/>
    <xf numFmtId="3" fontId="12" fillId="0" borderId="0" xfId="0" applyNumberFormat="1" applyFont="1" applyAlignment="1"/>
    <xf numFmtId="0" fontId="12" fillId="0" borderId="0" xfId="0" applyNumberFormat="1" applyFont="1" applyAlignment="1" applyProtection="1">
      <alignment horizontal="center"/>
      <protection locked="0"/>
    </xf>
    <xf numFmtId="49" fontId="12" fillId="0" borderId="0" xfId="0" applyNumberFormat="1" applyFont="1"/>
    <xf numFmtId="0" fontId="12" fillId="0" borderId="1" xfId="0" applyNumberFormat="1" applyFont="1" applyBorder="1" applyAlignment="1" applyProtection="1">
      <alignment horizontal="center"/>
      <protection locked="0"/>
    </xf>
    <xf numFmtId="3" fontId="12" fillId="0" borderId="0" xfId="0" applyNumberFormat="1" applyFont="1"/>
    <xf numFmtId="42" fontId="12" fillId="0" borderId="0" xfId="0" applyNumberFormat="1" applyFont="1"/>
    <xf numFmtId="0" fontId="12" fillId="0" borderId="0" xfId="0" applyNumberFormat="1" applyFont="1" applyAlignment="1"/>
    <xf numFmtId="0" fontId="12" fillId="0" borderId="1" xfId="0" applyNumberFormat="1" applyFont="1" applyBorder="1" applyAlignment="1" applyProtection="1">
      <alignment horizontal="centerContinuous"/>
      <protection locked="0"/>
    </xf>
    <xf numFmtId="166" fontId="12" fillId="0" borderId="0" xfId="0" applyNumberFormat="1" applyFont="1" applyAlignment="1"/>
    <xf numFmtId="3" fontId="12" fillId="2" borderId="0" xfId="0" applyNumberFormat="1" applyFont="1" applyFill="1"/>
    <xf numFmtId="3" fontId="12" fillId="0" borderId="1" xfId="0" applyNumberFormat="1" applyFont="1" applyBorder="1" applyAlignment="1"/>
    <xf numFmtId="3" fontId="12" fillId="0" borderId="0" xfId="0" applyNumberFormat="1" applyFont="1" applyAlignment="1">
      <alignment horizontal="fill"/>
    </xf>
    <xf numFmtId="42" fontId="12" fillId="0" borderId="2" xfId="0" applyNumberFormat="1" applyFont="1" applyBorder="1" applyAlignment="1" applyProtection="1">
      <alignment horizontal="right"/>
      <protection locked="0"/>
    </xf>
    <xf numFmtId="3" fontId="12" fillId="0" borderId="0" xfId="0" applyNumberFormat="1" applyFont="1" applyFill="1" applyBorder="1"/>
    <xf numFmtId="167" fontId="12" fillId="0" borderId="0" xfId="0" applyNumberFormat="1" applyFont="1"/>
    <xf numFmtId="167" fontId="12" fillId="0" borderId="0" xfId="0" applyNumberFormat="1" applyFont="1" applyAlignment="1">
      <alignment horizontal="center"/>
    </xf>
    <xf numFmtId="171" fontId="12" fillId="0" borderId="0" xfId="0" applyFont="1" applyAlignment="1">
      <alignment horizontal="center"/>
    </xf>
    <xf numFmtId="170" fontId="12" fillId="0" borderId="0" xfId="0" applyNumberFormat="1" applyFont="1" applyAlignment="1"/>
    <xf numFmtId="170" fontId="12" fillId="0" borderId="0" xfId="0" applyNumberFormat="1" applyFont="1" applyProtection="1">
      <protection locked="0"/>
    </xf>
    <xf numFmtId="0" fontId="12" fillId="0" borderId="0" xfId="0" applyNumberFormat="1" applyFont="1" applyAlignment="1">
      <alignment horizontal="left"/>
    </xf>
    <xf numFmtId="0" fontId="12" fillId="0" borderId="0" xfId="0" applyNumberFormat="1" applyFont="1" applyAlignment="1">
      <alignment horizontal="center"/>
    </xf>
    <xf numFmtId="49" fontId="12" fillId="0" borderId="0" xfId="0" applyNumberFormat="1" applyFont="1" applyAlignment="1">
      <alignment horizontal="left"/>
    </xf>
    <xf numFmtId="49" fontId="12" fillId="0" borderId="0" xfId="0" applyNumberFormat="1" applyFont="1" applyAlignment="1">
      <alignment horizontal="center"/>
    </xf>
    <xf numFmtId="3" fontId="13" fillId="0" borderId="0" xfId="0" applyNumberFormat="1" applyFont="1" applyAlignment="1">
      <alignment horizontal="center"/>
    </xf>
    <xf numFmtId="0" fontId="13" fillId="0" borderId="0" xfId="0" applyNumberFormat="1" applyFont="1" applyAlignment="1" applyProtection="1">
      <alignment horizontal="center"/>
      <protection locked="0"/>
    </xf>
    <xf numFmtId="171" fontId="13" fillId="0" borderId="0" xfId="0" applyFont="1" applyAlignment="1">
      <alignment horizontal="center"/>
    </xf>
    <xf numFmtId="3" fontId="13" fillId="0" borderId="0" xfId="0" applyNumberFormat="1" applyFont="1" applyAlignment="1"/>
    <xf numFmtId="0" fontId="13" fillId="0" borderId="0" xfId="0" applyNumberFormat="1" applyFont="1" applyAlignment="1"/>
    <xf numFmtId="165" fontId="12" fillId="0" borderId="0" xfId="0" applyNumberFormat="1" applyFont="1" applyAlignment="1"/>
    <xf numFmtId="164" fontId="12" fillId="0" borderId="0" xfId="0" applyNumberFormat="1" applyFont="1" applyAlignment="1">
      <alignment horizontal="center"/>
    </xf>
    <xf numFmtId="165" fontId="12" fillId="0" borderId="0" xfId="0" applyNumberFormat="1" applyFont="1" applyAlignment="1">
      <alignment horizontal="right"/>
    </xf>
    <xf numFmtId="171" fontId="12" fillId="0" borderId="1" xfId="0" applyFont="1" applyBorder="1" applyAlignment="1"/>
    <xf numFmtId="3" fontId="12" fillId="0" borderId="2" xfId="0" applyNumberFormat="1" applyFont="1" applyBorder="1" applyAlignment="1"/>
    <xf numFmtId="3" fontId="12" fillId="0" borderId="0" xfId="0" applyNumberFormat="1" applyFont="1" applyBorder="1" applyAlignment="1"/>
    <xf numFmtId="3" fontId="12" fillId="0" borderId="0" xfId="0" applyNumberFormat="1" applyFont="1" applyFill="1" applyAlignment="1">
      <alignment horizontal="right"/>
    </xf>
    <xf numFmtId="166" fontId="12" fillId="0" borderId="0" xfId="0" applyNumberFormat="1" applyFont="1" applyAlignment="1">
      <alignment horizontal="right"/>
    </xf>
    <xf numFmtId="10" fontId="12" fillId="0" borderId="0" xfId="0" applyNumberFormat="1" applyFont="1" applyAlignment="1">
      <alignment horizontal="left"/>
    </xf>
    <xf numFmtId="166" fontId="12" fillId="0" borderId="0" xfId="0" applyNumberFormat="1" applyFont="1" applyAlignment="1">
      <alignment horizontal="center"/>
    </xf>
    <xf numFmtId="164" fontId="12" fillId="0" borderId="0" xfId="0" applyNumberFormat="1" applyFont="1" applyAlignment="1">
      <alignment horizontal="left"/>
    </xf>
    <xf numFmtId="10" fontId="12" fillId="0" borderId="0" xfId="0" applyNumberFormat="1" applyFont="1" applyFill="1" applyAlignment="1">
      <alignment horizontal="right"/>
    </xf>
    <xf numFmtId="168" fontId="12" fillId="0" borderId="0" xfId="0" applyNumberFormat="1" applyFont="1" applyFill="1" applyAlignment="1">
      <alignment horizontal="right"/>
    </xf>
    <xf numFmtId="164" fontId="12" fillId="0" borderId="0" xfId="0" applyNumberFormat="1" applyFont="1" applyAlignment="1" applyProtection="1">
      <alignment horizontal="left"/>
      <protection locked="0"/>
    </xf>
    <xf numFmtId="0" fontId="12" fillId="0" borderId="1" xfId="0" applyNumberFormat="1" applyFont="1" applyBorder="1" applyProtection="1">
      <protection locked="0"/>
    </xf>
    <xf numFmtId="0" fontId="12" fillId="0" borderId="1" xfId="0" applyNumberFormat="1" applyFont="1" applyBorder="1"/>
    <xf numFmtId="3" fontId="12" fillId="0" borderId="0" xfId="0" applyNumberFormat="1" applyFont="1" applyAlignment="1">
      <alignment horizontal="center"/>
    </xf>
    <xf numFmtId="49" fontId="12" fillId="0" borderId="0" xfId="0" applyNumberFormat="1" applyFont="1" applyAlignment="1"/>
    <xf numFmtId="165" fontId="12" fillId="0" borderId="0" xfId="0" applyNumberFormat="1" applyFont="1"/>
    <xf numFmtId="166" fontId="12" fillId="0" borderId="0" xfId="0" applyNumberFormat="1" applyFont="1"/>
    <xf numFmtId="3" fontId="12" fillId="0" borderId="1" xfId="0" applyNumberFormat="1" applyFont="1" applyBorder="1" applyAlignment="1">
      <alignment horizontal="center"/>
    </xf>
    <xf numFmtId="4" fontId="12" fillId="0" borderId="0" xfId="0" applyNumberFormat="1" applyFont="1" applyAlignment="1"/>
    <xf numFmtId="3" fontId="12" fillId="0" borderId="0" xfId="0" applyNumberFormat="1" applyFont="1" applyBorder="1" applyAlignment="1">
      <alignment horizontal="center"/>
    </xf>
    <xf numFmtId="166" fontId="12" fillId="0" borderId="0" xfId="0" applyNumberFormat="1" applyFont="1" applyAlignment="1" applyProtection="1">
      <alignment horizontal="center"/>
      <protection locked="0"/>
    </xf>
    <xf numFmtId="0" fontId="12" fillId="0" borderId="1" xfId="0" applyNumberFormat="1" applyFont="1" applyBorder="1" applyAlignment="1"/>
    <xf numFmtId="9" fontId="12" fillId="0" borderId="0" xfId="0" applyNumberFormat="1" applyFont="1" applyAlignment="1"/>
    <xf numFmtId="168" fontId="12" fillId="0" borderId="0" xfId="0" applyNumberFormat="1" applyFont="1" applyAlignment="1"/>
    <xf numFmtId="3" fontId="12" fillId="0" borderId="0" xfId="0" quotePrefix="1" applyNumberFormat="1" applyFont="1" applyAlignment="1"/>
    <xf numFmtId="168" fontId="12" fillId="0" borderId="1" xfId="0" applyNumberFormat="1" applyFont="1" applyBorder="1" applyAlignment="1"/>
    <xf numFmtId="0" fontId="14" fillId="0" borderId="0" xfId="0" applyNumberFormat="1" applyFont="1" applyProtection="1">
      <protection locked="0"/>
    </xf>
    <xf numFmtId="171" fontId="14" fillId="0" borderId="0" xfId="0" applyFont="1" applyAlignment="1"/>
    <xf numFmtId="171" fontId="12" fillId="0" borderId="0" xfId="0" applyFont="1" applyFill="1" applyAlignment="1" applyProtection="1"/>
    <xf numFmtId="169" fontId="12" fillId="0" borderId="0" xfId="0" applyNumberFormat="1" applyFont="1" applyFill="1" applyBorder="1" applyProtection="1"/>
    <xf numFmtId="1" fontId="12" fillId="0" borderId="0" xfId="0" applyNumberFormat="1" applyFont="1" applyFill="1" applyProtection="1"/>
    <xf numFmtId="1" fontId="12" fillId="0" borderId="0" xfId="0" applyNumberFormat="1" applyFont="1" applyFill="1" applyAlignment="1" applyProtection="1"/>
    <xf numFmtId="3" fontId="12" fillId="0" borderId="0" xfId="0" applyNumberFormat="1" applyFont="1" applyAlignment="1" applyProtection="1"/>
    <xf numFmtId="171" fontId="12" fillId="0" borderId="0" xfId="0" applyNumberFormat="1" applyFont="1" applyAlignment="1" applyProtection="1">
      <protection locked="0"/>
    </xf>
    <xf numFmtId="169" fontId="12" fillId="0" borderId="0" xfId="0" applyNumberFormat="1" applyFont="1" applyFill="1" applyBorder="1" applyAlignment="1" applyProtection="1"/>
    <xf numFmtId="3" fontId="12" fillId="0" borderId="0" xfId="0" applyNumberFormat="1" applyFont="1" applyFill="1" applyAlignment="1" applyProtection="1"/>
    <xf numFmtId="169" fontId="12" fillId="0" borderId="0" xfId="0" applyNumberFormat="1" applyFont="1" applyProtection="1">
      <protection locked="0"/>
    </xf>
    <xf numFmtId="0" fontId="12" fillId="0" borderId="0" xfId="0" applyNumberFormat="1" applyFont="1" applyAlignment="1">
      <alignment horizontal="right"/>
    </xf>
    <xf numFmtId="170" fontId="12" fillId="0" borderId="0" xfId="0" applyNumberFormat="1" applyFont="1" applyFill="1" applyProtection="1">
      <protection locked="0"/>
    </xf>
    <xf numFmtId="0" fontId="12" fillId="0" borderId="0" xfId="0" applyNumberFormat="1" applyFont="1" applyBorder="1" applyProtection="1">
      <protection locked="0"/>
    </xf>
    <xf numFmtId="0" fontId="12" fillId="0" borderId="0" xfId="0" applyNumberFormat="1" applyFont="1" applyBorder="1" applyAlignment="1" applyProtection="1">
      <protection locked="0"/>
    </xf>
    <xf numFmtId="3" fontId="14" fillId="0" borderId="0" xfId="0" applyNumberFormat="1" applyFont="1" applyAlignment="1"/>
    <xf numFmtId="0" fontId="14" fillId="0" borderId="0" xfId="0" applyNumberFormat="1" applyFont="1" applyFill="1"/>
    <xf numFmtId="10" fontId="14" fillId="0" borderId="0" xfId="0" applyNumberFormat="1" applyFont="1" applyFill="1"/>
    <xf numFmtId="3" fontId="12" fillId="0" borderId="0" xfId="0" applyNumberFormat="1" applyFont="1" applyAlignment="1">
      <alignment horizontal="right"/>
    </xf>
    <xf numFmtId="0" fontId="12" fillId="0" borderId="0" xfId="0" applyNumberFormat="1" applyFont="1" applyAlignment="1" applyProtection="1">
      <alignment horizontal="left" indent="8"/>
      <protection locked="0"/>
    </xf>
    <xf numFmtId="169" fontId="12" fillId="0" borderId="0" xfId="0" applyNumberFormat="1" applyFont="1" applyAlignment="1" applyProtection="1">
      <alignment horizontal="right"/>
      <protection locked="0"/>
    </xf>
    <xf numFmtId="171" fontId="12" fillId="0" borderId="0" xfId="0" applyFont="1" applyBorder="1" applyAlignment="1"/>
    <xf numFmtId="9" fontId="12" fillId="0" borderId="1" xfId="0" applyNumberFormat="1" applyFont="1" applyBorder="1" applyAlignment="1"/>
    <xf numFmtId="0" fontId="12" fillId="0" borderId="0" xfId="0" applyNumberFormat="1" applyFont="1" applyAlignment="1" applyProtection="1">
      <alignment horizontal="center" vertical="top" wrapText="1"/>
      <protection locked="0"/>
    </xf>
    <xf numFmtId="0" fontId="12" fillId="0" borderId="0" xfId="0" applyNumberFormat="1" applyFont="1" applyFill="1" applyAlignment="1" applyProtection="1">
      <alignment horizontal="left" vertical="top" wrapText="1"/>
      <protection locked="0"/>
    </xf>
    <xf numFmtId="171" fontId="12" fillId="0" borderId="0" xfId="0" applyFont="1" applyAlignment="1">
      <alignment horizontal="center" vertical="top" wrapText="1"/>
    </xf>
    <xf numFmtId="0" fontId="12" fillId="0" borderId="0" xfId="0" applyNumberFormat="1" applyFont="1" applyFill="1" applyAlignment="1" applyProtection="1">
      <alignment horizontal="center"/>
      <protection locked="0"/>
    </xf>
    <xf numFmtId="171" fontId="12" fillId="0" borderId="0" xfId="0" applyFont="1" applyFill="1" applyAlignment="1"/>
    <xf numFmtId="3" fontId="12" fillId="0" borderId="0" xfId="0" applyNumberFormat="1" applyFont="1" applyFill="1" applyAlignment="1"/>
    <xf numFmtId="3" fontId="12" fillId="0" borderId="2" xfId="0" applyNumberFormat="1" applyFont="1" applyFill="1" applyBorder="1" applyAlignment="1"/>
    <xf numFmtId="0" fontId="12" fillId="0" borderId="0" xfId="0" applyNumberFormat="1" applyFont="1" applyFill="1"/>
    <xf numFmtId="0" fontId="12" fillId="0" borderId="0" xfId="0" applyNumberFormat="1" applyFont="1" applyAlignment="1"/>
    <xf numFmtId="171" fontId="12" fillId="0" borderId="0" xfId="0" applyFont="1" applyAlignment="1">
      <alignment horizontal="center" vertical="top"/>
    </xf>
    <xf numFmtId="0" fontId="12" fillId="0" borderId="0" xfId="0" applyNumberFormat="1" applyFont="1" applyFill="1" applyAlignment="1">
      <alignment horizontal="left" vertical="top"/>
    </xf>
    <xf numFmtId="0" fontId="12" fillId="0" borderId="0" xfId="0" applyNumberFormat="1" applyFont="1" applyFill="1" applyAlignment="1">
      <alignment vertical="top"/>
    </xf>
    <xf numFmtId="0" fontId="12" fillId="0" borderId="0" xfId="0" applyNumberFormat="1" applyFont="1" applyFill="1" applyAlignment="1" applyProtection="1">
      <alignment vertical="top" wrapText="1"/>
      <protection locked="0"/>
    </xf>
    <xf numFmtId="0" fontId="12" fillId="0" borderId="0" xfId="0" applyNumberFormat="1" applyFont="1" applyFill="1" applyAlignment="1"/>
    <xf numFmtId="0" fontId="12" fillId="0" borderId="0" xfId="0" applyNumberFormat="1" applyFont="1" applyFill="1" applyBorder="1" applyAlignment="1" applyProtection="1">
      <protection locked="0"/>
    </xf>
    <xf numFmtId="0" fontId="12" fillId="0" borderId="0" xfId="0" applyNumberFormat="1" applyFont="1" applyFill="1" applyBorder="1" applyProtection="1">
      <protection locked="0"/>
    </xf>
    <xf numFmtId="0" fontId="12" fillId="0" borderId="1" xfId="0" applyNumberFormat="1" applyFont="1" applyFill="1" applyBorder="1" applyAlignment="1" applyProtection="1">
      <protection locked="0"/>
    </xf>
    <xf numFmtId="0" fontId="12" fillId="0" borderId="1" xfId="0" applyNumberFormat="1" applyFont="1" applyFill="1" applyBorder="1" applyProtection="1">
      <protection locked="0"/>
    </xf>
    <xf numFmtId="10" fontId="12" fillId="0" borderId="0" xfId="0" applyNumberFormat="1" applyFont="1" applyFill="1" applyAlignment="1" applyProtection="1">
      <alignment vertical="top" wrapText="1"/>
      <protection locked="0"/>
    </xf>
    <xf numFmtId="3" fontId="12" fillId="0" borderId="0" xfId="0" applyNumberFormat="1" applyFont="1" applyFill="1" applyAlignment="1">
      <alignment vertical="top" wrapText="1"/>
    </xf>
    <xf numFmtId="10" fontId="12" fillId="0" borderId="0" xfId="0" applyNumberFormat="1" applyFont="1" applyFill="1"/>
    <xf numFmtId="0" fontId="12" fillId="0" borderId="0" xfId="0" applyNumberFormat="1" applyFont="1" applyFill="1" applyProtection="1">
      <protection locked="0"/>
    </xf>
    <xf numFmtId="0" fontId="11" fillId="0" borderId="0" xfId="206"/>
    <xf numFmtId="0" fontId="11" fillId="0" borderId="0" xfId="206" applyAlignment="1">
      <alignment horizontal="left" indent="1"/>
    </xf>
    <xf numFmtId="0" fontId="21" fillId="0" borderId="0" xfId="206" applyFont="1"/>
    <xf numFmtId="0" fontId="55" fillId="0" borderId="0" xfId="206" applyFont="1" applyAlignment="1">
      <alignment horizontal="center"/>
    </xf>
    <xf numFmtId="0" fontId="57" fillId="0" borderId="0" xfId="206" applyFont="1"/>
    <xf numFmtId="0" fontId="59" fillId="0" borderId="0" xfId="206" applyFont="1"/>
    <xf numFmtId="0" fontId="11" fillId="0" borderId="0" xfId="206" applyAlignment="1">
      <alignment horizontal="center"/>
    </xf>
    <xf numFmtId="0" fontId="11" fillId="0" borderId="0" xfId="206" applyFill="1"/>
    <xf numFmtId="0" fontId="11" fillId="0" borderId="0" xfId="217"/>
    <xf numFmtId="0" fontId="11" fillId="0" borderId="0" xfId="217" applyAlignment="1">
      <alignment horizontal="left" indent="1"/>
    </xf>
    <xf numFmtId="0" fontId="21" fillId="0" borderId="0" xfId="217" applyFont="1"/>
    <xf numFmtId="0" fontId="58" fillId="0" borderId="0" xfId="217" applyFont="1"/>
    <xf numFmtId="0" fontId="64" fillId="0" borderId="0" xfId="217" applyFont="1"/>
    <xf numFmtId="0" fontId="11" fillId="0" borderId="0" xfId="217" applyFill="1" applyBorder="1"/>
    <xf numFmtId="0" fontId="11" fillId="0" borderId="0" xfId="217" applyFill="1" applyBorder="1" applyAlignment="1">
      <alignment horizontal="left" indent="1"/>
    </xf>
    <xf numFmtId="44" fontId="11" fillId="0" borderId="6" xfId="214" applyFont="1" applyBorder="1"/>
    <xf numFmtId="0" fontId="11" fillId="0" borderId="0" xfId="217" applyFont="1"/>
    <xf numFmtId="0" fontId="65" fillId="0" borderId="0" xfId="217" applyFont="1"/>
    <xf numFmtId="0" fontId="11" fillId="0" borderId="0" xfId="212"/>
    <xf numFmtId="44" fontId="11" fillId="0" borderId="0" xfId="218" applyFont="1"/>
    <xf numFmtId="0" fontId="58" fillId="0" borderId="0" xfId="212" applyFont="1"/>
    <xf numFmtId="175" fontId="12" fillId="0" borderId="0" xfId="209" applyFont="1"/>
    <xf numFmtId="43" fontId="12" fillId="0" borderId="0" xfId="209" applyNumberFormat="1" applyFont="1"/>
    <xf numFmtId="0" fontId="11" fillId="0" borderId="0" xfId="212" applyFill="1"/>
    <xf numFmtId="0" fontId="11" fillId="0" borderId="0" xfId="222"/>
    <xf numFmtId="0" fontId="11" fillId="0" borderId="0" xfId="222" applyAlignment="1">
      <alignment horizontal="left" indent="1"/>
    </xf>
    <xf numFmtId="0" fontId="58" fillId="0" borderId="0" xfId="222" applyFont="1"/>
    <xf numFmtId="0" fontId="11" fillId="0" borderId="0" xfId="222" applyFont="1" applyFill="1"/>
    <xf numFmtId="0" fontId="11" fillId="0" borderId="0" xfId="222" applyAlignment="1">
      <alignment horizontal="left" indent="2"/>
    </xf>
    <xf numFmtId="0" fontId="10" fillId="0" borderId="0" xfId="206" applyFont="1"/>
    <xf numFmtId="14" fontId="11" fillId="0" borderId="0" xfId="206" applyNumberFormat="1" applyFont="1"/>
    <xf numFmtId="0" fontId="9" fillId="0" borderId="0" xfId="222" applyFont="1"/>
    <xf numFmtId="0" fontId="67" fillId="0" borderId="0" xfId="225" applyFont="1" applyFill="1"/>
    <xf numFmtId="0" fontId="9" fillId="0" borderId="0" xfId="225"/>
    <xf numFmtId="172" fontId="9" fillId="0" borderId="0" xfId="226" applyNumberFormat="1" applyFont="1"/>
    <xf numFmtId="172" fontId="9" fillId="0" borderId="3" xfId="226" applyNumberFormat="1" applyFont="1" applyBorder="1"/>
    <xf numFmtId="0" fontId="9" fillId="0" borderId="0" xfId="225" applyAlignment="1">
      <alignment horizontal="left" indent="1"/>
    </xf>
    <xf numFmtId="0" fontId="21" fillId="0" borderId="0" xfId="225" applyFont="1"/>
    <xf numFmtId="0" fontId="55" fillId="0" borderId="0" xfId="225" applyFont="1" applyAlignment="1">
      <alignment horizontal="center"/>
    </xf>
    <xf numFmtId="0" fontId="58" fillId="0" borderId="0" xfId="225" applyFont="1"/>
    <xf numFmtId="172" fontId="9" fillId="0" borderId="0" xfId="226" applyNumberFormat="1" applyFont="1" applyFill="1" applyBorder="1"/>
    <xf numFmtId="0" fontId="9" fillId="0" borderId="0" xfId="225" applyAlignment="1">
      <alignment horizontal="center"/>
    </xf>
    <xf numFmtId="0" fontId="9" fillId="0" borderId="0" xfId="229"/>
    <xf numFmtId="172" fontId="9" fillId="0" borderId="0" xfId="233" applyNumberFormat="1" applyFont="1"/>
    <xf numFmtId="0" fontId="9" fillId="0" borderId="0" xfId="229" applyAlignment="1">
      <alignment horizontal="left" indent="1"/>
    </xf>
    <xf numFmtId="0" fontId="21" fillId="0" borderId="0" xfId="229" applyFont="1"/>
    <xf numFmtId="44" fontId="9" fillId="0" borderId="0" xfId="228" applyFont="1"/>
    <xf numFmtId="0" fontId="9" fillId="0" borderId="0" xfId="229"/>
    <xf numFmtId="172" fontId="56" fillId="0" borderId="0" xfId="233" applyNumberFormat="1" applyFont="1"/>
    <xf numFmtId="0" fontId="57" fillId="0" borderId="0" xfId="229" applyFont="1"/>
    <xf numFmtId="0" fontId="59" fillId="0" borderId="0" xfId="229" applyFont="1"/>
    <xf numFmtId="0" fontId="9" fillId="0" borderId="0" xfId="229" applyFill="1"/>
    <xf numFmtId="0" fontId="9" fillId="0" borderId="0" xfId="237"/>
    <xf numFmtId="0" fontId="9" fillId="0" borderId="0" xfId="237" applyAlignment="1">
      <alignment horizontal="left" indent="1"/>
    </xf>
    <xf numFmtId="0" fontId="21" fillId="0" borderId="0" xfId="237" applyFont="1"/>
    <xf numFmtId="0" fontId="55" fillId="0" borderId="0" xfId="237" applyFont="1" applyAlignment="1">
      <alignment horizontal="center"/>
    </xf>
    <xf numFmtId="0" fontId="58" fillId="0" borderId="0" xfId="237" applyFont="1"/>
    <xf numFmtId="0" fontId="9" fillId="0" borderId="0" xfId="237" applyAlignment="1">
      <alignment horizontal="center"/>
    </xf>
    <xf numFmtId="0" fontId="21" fillId="0" borderId="0" xfId="237" applyFont="1" applyAlignment="1">
      <alignment horizontal="center"/>
    </xf>
    <xf numFmtId="0" fontId="9" fillId="0" borderId="0" xfId="230" applyNumberFormat="1" applyFont="1"/>
    <xf numFmtId="0" fontId="9" fillId="0" borderId="0" xfId="232" applyNumberFormat="1" applyFont="1"/>
    <xf numFmtId="0" fontId="9" fillId="0" borderId="0" xfId="237" applyNumberFormat="1"/>
    <xf numFmtId="0" fontId="9" fillId="0" borderId="0" xfId="237" applyFill="1" applyBorder="1"/>
    <xf numFmtId="0" fontId="9" fillId="0" borderId="0" xfId="236"/>
    <xf numFmtId="0" fontId="9" fillId="0" borderId="0" xfId="236" applyAlignment="1">
      <alignment horizontal="left" indent="1"/>
    </xf>
    <xf numFmtId="0" fontId="21" fillId="0" borderId="0" xfId="236" applyFont="1"/>
    <xf numFmtId="0" fontId="55" fillId="0" borderId="0" xfId="236" applyFont="1" applyAlignment="1">
      <alignment horizontal="center"/>
    </xf>
    <xf numFmtId="0" fontId="58" fillId="0" borderId="0" xfId="236" applyFont="1"/>
    <xf numFmtId="0" fontId="9" fillId="0" borderId="0" xfId="236" applyFill="1"/>
    <xf numFmtId="175" fontId="72" fillId="0" borderId="0" xfId="209" applyFont="1" applyAlignment="1">
      <alignment horizontal="left" indent="1"/>
    </xf>
    <xf numFmtId="0" fontId="21" fillId="0" borderId="0" xfId="236" applyFont="1" applyAlignment="1">
      <alignment horizontal="left" indent="1"/>
    </xf>
    <xf numFmtId="0" fontId="9" fillId="0" borderId="0" xfId="241"/>
    <xf numFmtId="172" fontId="9" fillId="0" borderId="3" xfId="231" applyNumberFormat="1" applyFont="1" applyBorder="1"/>
    <xf numFmtId="0" fontId="9" fillId="0" borderId="0" xfId="241" applyAlignment="1">
      <alignment horizontal="left" indent="1"/>
    </xf>
    <xf numFmtId="0" fontId="21" fillId="0" borderId="0" xfId="241" applyFont="1"/>
    <xf numFmtId="0" fontId="55" fillId="0" borderId="0" xfId="241" applyFont="1" applyAlignment="1">
      <alignment horizontal="center"/>
    </xf>
    <xf numFmtId="0" fontId="58" fillId="0" borderId="0" xfId="241" applyFont="1"/>
    <xf numFmtId="172" fontId="9" fillId="0" borderId="0" xfId="231" applyNumberFormat="1" applyFont="1" applyFill="1" applyBorder="1"/>
    <xf numFmtId="175" fontId="12" fillId="0" borderId="0" xfId="209" applyFont="1"/>
    <xf numFmtId="0" fontId="9" fillId="0" borderId="0" xfId="241" applyFill="1"/>
    <xf numFmtId="44" fontId="9" fillId="0" borderId="0" xfId="234" applyFont="1" applyFill="1"/>
    <xf numFmtId="172" fontId="9" fillId="0" borderId="0" xfId="231" applyNumberFormat="1" applyFont="1" applyFill="1"/>
    <xf numFmtId="175" fontId="12" fillId="0" borderId="0" xfId="209" applyFont="1" applyAlignment="1">
      <alignment horizontal="left" indent="1"/>
    </xf>
    <xf numFmtId="0" fontId="21" fillId="0" borderId="0" xfId="241" applyFont="1" applyAlignment="1">
      <alignment horizontal="left" indent="1"/>
    </xf>
    <xf numFmtId="0" fontId="9" fillId="0" borderId="0" xfId="242"/>
    <xf numFmtId="0" fontId="58" fillId="0" borderId="0" xfId="242" applyFont="1"/>
    <xf numFmtId="0" fontId="12" fillId="0" borderId="0" xfId="211" applyNumberFormat="1" applyFont="1" applyAlignment="1" applyProtection="1">
      <protection locked="0"/>
    </xf>
    <xf numFmtId="0" fontId="12" fillId="0" borderId="0" xfId="211" applyNumberFormat="1" applyFont="1" applyBorder="1" applyAlignment="1" applyProtection="1">
      <protection locked="0"/>
    </xf>
    <xf numFmtId="0" fontId="69" fillId="0" borderId="0" xfId="210" applyFont="1" applyAlignment="1">
      <alignment vertical="center"/>
    </xf>
    <xf numFmtId="0" fontId="16" fillId="0" borderId="0" xfId="210" applyAlignment="1">
      <alignment horizontal="center" vertical="center"/>
    </xf>
    <xf numFmtId="0" fontId="16" fillId="0" borderId="9" xfId="210" applyFont="1" applyBorder="1" applyAlignment="1">
      <alignment horizontal="center" vertical="center"/>
    </xf>
    <xf numFmtId="0" fontId="16" fillId="0" borderId="9" xfId="210" applyBorder="1" applyAlignment="1">
      <alignment horizontal="left" vertical="center" wrapText="1" indent="1"/>
    </xf>
    <xf numFmtId="44" fontId="70" fillId="0" borderId="9" xfId="125" applyFont="1" applyBorder="1" applyAlignment="1">
      <alignment vertical="center"/>
    </xf>
    <xf numFmtId="0" fontId="16" fillId="0" borderId="9" xfId="210" applyFont="1" applyBorder="1" applyAlignment="1">
      <alignment horizontal="left" vertical="center" wrapText="1" indent="1"/>
    </xf>
    <xf numFmtId="0" fontId="49" fillId="0" borderId="10" xfId="210" applyFont="1" applyBorder="1" applyAlignment="1">
      <alignment horizontal="center" vertical="center"/>
    </xf>
    <xf numFmtId="0" fontId="16" fillId="0" borderId="1" xfId="210" applyBorder="1" applyAlignment="1">
      <alignment horizontal="left" vertical="center" wrapText="1" indent="1"/>
    </xf>
    <xf numFmtId="0" fontId="16" fillId="0" borderId="1" xfId="210" applyBorder="1" applyAlignment="1">
      <alignment vertical="center"/>
    </xf>
    <xf numFmtId="44" fontId="71" fillId="0" borderId="9" xfId="125" applyFont="1" applyBorder="1" applyAlignment="1">
      <alignment vertical="center"/>
    </xf>
    <xf numFmtId="44" fontId="9" fillId="0" borderId="0" xfId="125" applyFont="1" applyAlignment="1">
      <alignment vertical="center"/>
    </xf>
    <xf numFmtId="0" fontId="63" fillId="0" borderId="0" xfId="210" applyFont="1" applyAlignment="1">
      <alignment vertical="center"/>
    </xf>
    <xf numFmtId="0" fontId="63" fillId="0" borderId="0" xfId="210" applyFont="1" applyAlignment="1">
      <alignment horizontal="left" vertical="center" wrapText="1" indent="1"/>
    </xf>
    <xf numFmtId="0" fontId="49" fillId="0" borderId="9" xfId="210" applyFont="1" applyFill="1" applyBorder="1" applyAlignment="1">
      <alignment horizontal="center" vertical="center"/>
    </xf>
    <xf numFmtId="0" fontId="49" fillId="0" borderId="9" xfId="210" applyFont="1" applyFill="1" applyBorder="1" applyAlignment="1">
      <alignment horizontal="left" vertical="center" wrapText="1" indent="1"/>
    </xf>
    <xf numFmtId="0" fontId="49" fillId="0" borderId="9" xfId="210" applyFont="1" applyFill="1" applyBorder="1" applyAlignment="1">
      <alignment horizontal="center" vertical="center" wrapText="1"/>
    </xf>
    <xf numFmtId="0" fontId="73" fillId="0" borderId="0" xfId="225" applyFont="1" applyFill="1"/>
    <xf numFmtId="0" fontId="73" fillId="0" borderId="0" xfId="206" applyFont="1"/>
    <xf numFmtId="0" fontId="67" fillId="0" borderId="0" xfId="206" applyFont="1"/>
    <xf numFmtId="0" fontId="73" fillId="0" borderId="0" xfId="237" applyFont="1"/>
    <xf numFmtId="0" fontId="73" fillId="0" borderId="0" xfId="212" applyFont="1"/>
    <xf numFmtId="171" fontId="73" fillId="0" borderId="0" xfId="0" applyFont="1" applyAlignment="1"/>
    <xf numFmtId="0" fontId="73" fillId="0" borderId="0" xfId="241" applyFont="1"/>
    <xf numFmtId="0" fontId="8" fillId="0" borderId="0" xfId="236" applyFont="1"/>
    <xf numFmtId="171" fontId="74" fillId="0" borderId="0" xfId="0" applyFont="1" applyAlignment="1"/>
    <xf numFmtId="0" fontId="73" fillId="0" borderId="0" xfId="236" applyFont="1" applyFill="1"/>
    <xf numFmtId="0" fontId="73" fillId="0" borderId="0" xfId="236" applyFont="1"/>
    <xf numFmtId="0" fontId="75" fillId="0" borderId="0" xfId="211" applyNumberFormat="1" applyFont="1" applyAlignment="1" applyProtection="1">
      <protection locked="0"/>
    </xf>
    <xf numFmtId="0" fontId="7" fillId="0" borderId="0" xfId="217" applyFont="1" applyAlignment="1">
      <alignment horizontal="left" indent="1"/>
    </xf>
    <xf numFmtId="172" fontId="9" fillId="0" borderId="6" xfId="233" applyNumberFormat="1" applyFont="1" applyFill="1" applyBorder="1"/>
    <xf numFmtId="44" fontId="9" fillId="0" borderId="6" xfId="234" applyFont="1" applyFill="1" applyBorder="1"/>
    <xf numFmtId="0" fontId="6" fillId="0" borderId="0" xfId="217" applyFont="1" applyFill="1" applyAlignment="1">
      <alignment horizontal="left" indent="1"/>
    </xf>
    <xf numFmtId="0" fontId="6" fillId="0" borderId="0" xfId="217" applyFont="1"/>
    <xf numFmtId="0" fontId="6" fillId="0" borderId="0" xfId="217" applyFont="1" applyAlignment="1">
      <alignment horizontal="left" indent="1"/>
    </xf>
    <xf numFmtId="14" fontId="11" fillId="0" borderId="0" xfId="206" applyNumberFormat="1" applyFont="1" applyAlignment="1">
      <alignment horizontal="left"/>
    </xf>
    <xf numFmtId="0" fontId="5" fillId="0" borderId="0" xfId="217" applyFont="1"/>
    <xf numFmtId="0" fontId="11" fillId="0" borderId="0" xfId="1" applyNumberFormat="1" applyFont="1"/>
    <xf numFmtId="176" fontId="11" fillId="0" borderId="0" xfId="1" applyNumberFormat="1" applyFont="1"/>
    <xf numFmtId="176" fontId="0" fillId="0" borderId="0" xfId="1" applyNumberFormat="1" applyFont="1" applyAlignment="1"/>
    <xf numFmtId="176" fontId="11" fillId="0" borderId="6" xfId="1" applyNumberFormat="1" applyFont="1" applyFill="1" applyBorder="1"/>
    <xf numFmtId="0" fontId="5" fillId="0" borderId="0" xfId="217" quotePrefix="1" applyFont="1"/>
    <xf numFmtId="44" fontId="11" fillId="0" borderId="0" xfId="1" applyFont="1" applyFill="1"/>
    <xf numFmtId="0" fontId="4" fillId="0" borderId="0" xfId="217" quotePrefix="1" applyFont="1"/>
    <xf numFmtId="0" fontId="4" fillId="0" borderId="0" xfId="217" applyFont="1"/>
    <xf numFmtId="176" fontId="11" fillId="0" borderId="0" xfId="208" applyNumberFormat="1" applyFont="1"/>
    <xf numFmtId="176" fontId="11" fillId="0" borderId="3" xfId="207" applyNumberFormat="1" applyFont="1" applyFill="1" applyBorder="1"/>
    <xf numFmtId="176" fontId="11" fillId="0" borderId="3" xfId="207" applyNumberFormat="1" applyFont="1" applyBorder="1"/>
    <xf numFmtId="176" fontId="11" fillId="0" borderId="3" xfId="208" applyNumberFormat="1" applyFont="1" applyBorder="1"/>
    <xf numFmtId="176" fontId="11" fillId="0" borderId="8" xfId="208" applyNumberFormat="1" applyFont="1" applyFill="1" applyBorder="1"/>
    <xf numFmtId="176" fontId="11" fillId="0" borderId="0" xfId="206" applyNumberFormat="1" applyAlignment="1">
      <alignment horizontal="center"/>
    </xf>
    <xf numFmtId="176" fontId="11" fillId="0" borderId="0" xfId="206" applyNumberFormat="1"/>
    <xf numFmtId="172" fontId="9" fillId="0" borderId="6" xfId="243" applyNumberFormat="1" applyFont="1" applyFill="1" applyBorder="1"/>
    <xf numFmtId="172" fontId="56" fillId="0" borderId="0" xfId="232" applyNumberFormat="1" applyFont="1" applyFill="1"/>
    <xf numFmtId="171" fontId="77" fillId="0" borderId="0" xfId="0" applyFont="1" applyAlignment="1">
      <alignment horizontal="centerContinuous"/>
    </xf>
    <xf numFmtId="171" fontId="0" fillId="0" borderId="0" xfId="0" applyAlignment="1">
      <alignment horizontal="centerContinuous"/>
    </xf>
    <xf numFmtId="0" fontId="12" fillId="6" borderId="0" xfId="0" applyNumberFormat="1" applyFont="1" applyFill="1" applyProtection="1">
      <protection locked="0"/>
    </xf>
    <xf numFmtId="171" fontId="12" fillId="6" borderId="0" xfId="0" applyFont="1" applyFill="1" applyAlignment="1"/>
    <xf numFmtId="0" fontId="12" fillId="6" borderId="0" xfId="0" applyNumberFormat="1" applyFont="1" applyFill="1"/>
    <xf numFmtId="0" fontId="12" fillId="6" borderId="0" xfId="0" quotePrefix="1" applyNumberFormat="1" applyFont="1" applyFill="1" applyAlignment="1" applyProtection="1">
      <alignment horizontal="right"/>
      <protection locked="0"/>
    </xf>
    <xf numFmtId="49" fontId="12" fillId="6" borderId="0" xfId="0" applyNumberFormat="1" applyFont="1" applyFill="1"/>
    <xf numFmtId="3" fontId="12" fillId="6" borderId="0" xfId="0" applyNumberFormat="1" applyFont="1" applyFill="1"/>
    <xf numFmtId="176" fontId="11" fillId="6" borderId="0" xfId="208" applyNumberFormat="1" applyFont="1" applyFill="1"/>
    <xf numFmtId="44" fontId="11" fillId="6" borderId="0" xfId="218" applyFont="1" applyFill="1"/>
    <xf numFmtId="172" fontId="11" fillId="6" borderId="0" xfId="221" applyNumberFormat="1" applyFont="1" applyFill="1"/>
    <xf numFmtId="172" fontId="11" fillId="6" borderId="0" xfId="221" applyNumberFormat="1" applyFont="1" applyFill="1" applyBorder="1"/>
    <xf numFmtId="172" fontId="11" fillId="6" borderId="3" xfId="221" applyNumberFormat="1" applyFont="1" applyFill="1" applyBorder="1"/>
    <xf numFmtId="3" fontId="12" fillId="6" borderId="0" xfId="0" applyNumberFormat="1" applyFont="1" applyFill="1" applyBorder="1" applyAlignment="1"/>
    <xf numFmtId="3" fontId="12" fillId="6" borderId="1" xfId="0" applyNumberFormat="1" applyFont="1" applyFill="1" applyBorder="1" applyAlignment="1"/>
    <xf numFmtId="3" fontId="12" fillId="6" borderId="0" xfId="0" applyNumberFormat="1" applyFont="1" applyFill="1" applyAlignment="1"/>
    <xf numFmtId="44" fontId="72" fillId="6" borderId="0" xfId="248" applyFont="1" applyFill="1"/>
    <xf numFmtId="44" fontId="72" fillId="6" borderId="0" xfId="245" applyFont="1" applyFill="1"/>
    <xf numFmtId="44" fontId="11" fillId="6" borderId="0" xfId="1" applyFont="1" applyFill="1"/>
    <xf numFmtId="44" fontId="11" fillId="6" borderId="3" xfId="1" applyFont="1" applyFill="1" applyBorder="1"/>
    <xf numFmtId="176" fontId="72" fillId="6" borderId="0" xfId="245" applyNumberFormat="1" applyFont="1" applyFill="1"/>
    <xf numFmtId="176" fontId="72" fillId="6" borderId="3" xfId="245" applyNumberFormat="1" applyFont="1" applyFill="1" applyBorder="1"/>
    <xf numFmtId="171" fontId="72" fillId="0" borderId="0" xfId="0" applyFont="1" applyAlignment="1"/>
    <xf numFmtId="176" fontId="11" fillId="6" borderId="0" xfId="219" applyNumberFormat="1" applyFont="1" applyFill="1" applyBorder="1"/>
    <xf numFmtId="176" fontId="66" fillId="6" borderId="0" xfId="1" applyNumberFormat="1" applyFont="1" applyFill="1" applyBorder="1"/>
    <xf numFmtId="0" fontId="3" fillId="0" borderId="14" xfId="247" applyBorder="1"/>
    <xf numFmtId="169" fontId="3" fillId="0" borderId="15" xfId="247" applyNumberFormat="1" applyBorder="1"/>
    <xf numFmtId="0" fontId="3" fillId="0" borderId="9" xfId="247" applyBorder="1"/>
    <xf numFmtId="0" fontId="3" fillId="0" borderId="9" xfId="247" applyBorder="1" applyAlignment="1">
      <alignment horizontal="center"/>
    </xf>
    <xf numFmtId="0" fontId="3" fillId="0" borderId="16" xfId="247" applyBorder="1"/>
    <xf numFmtId="169" fontId="3" fillId="0" borderId="17" xfId="247" applyNumberFormat="1" applyBorder="1"/>
    <xf numFmtId="0" fontId="3" fillId="0" borderId="18" xfId="247" applyBorder="1"/>
    <xf numFmtId="169" fontId="3" fillId="0" borderId="19" xfId="247" applyNumberFormat="1" applyBorder="1"/>
    <xf numFmtId="169" fontId="3" fillId="0" borderId="20" xfId="247" applyNumberFormat="1" applyBorder="1"/>
    <xf numFmtId="169" fontId="3" fillId="0" borderId="6" xfId="247" applyNumberFormat="1" applyBorder="1"/>
    <xf numFmtId="0" fontId="3" fillId="0" borderId="21" xfId="247" applyBorder="1"/>
    <xf numFmtId="169" fontId="3" fillId="0" borderId="22" xfId="247" applyNumberFormat="1" applyBorder="1"/>
    <xf numFmtId="169" fontId="3" fillId="0" borderId="23" xfId="247" applyNumberFormat="1" applyBorder="1"/>
    <xf numFmtId="0" fontId="3" fillId="0" borderId="24" xfId="247" applyFill="1" applyBorder="1"/>
    <xf numFmtId="169" fontId="3" fillId="0" borderId="25" xfId="247" applyNumberFormat="1" applyBorder="1"/>
    <xf numFmtId="169" fontId="3" fillId="0" borderId="26" xfId="247" applyNumberFormat="1" applyBorder="1"/>
    <xf numFmtId="0" fontId="3" fillId="0" borderId="11" xfId="247" applyBorder="1" applyAlignment="1">
      <alignment horizontal="right"/>
    </xf>
    <xf numFmtId="169" fontId="3" fillId="0" borderId="9" xfId="247" applyNumberFormat="1" applyBorder="1"/>
    <xf numFmtId="176" fontId="9" fillId="0" borderId="0" xfId="1" applyNumberFormat="1" applyFont="1" applyFill="1"/>
    <xf numFmtId="176" fontId="9" fillId="0" borderId="0" xfId="1" applyNumberFormat="1" applyFont="1"/>
    <xf numFmtId="172" fontId="56" fillId="0" borderId="0" xfId="243" applyNumberFormat="1" applyFont="1" applyFill="1"/>
    <xf numFmtId="169" fontId="12" fillId="6" borderId="0" xfId="0" applyNumberFormat="1" applyFont="1" applyFill="1" applyAlignment="1"/>
    <xf numFmtId="170" fontId="12" fillId="6" borderId="0" xfId="0" applyNumberFormat="1" applyFont="1" applyFill="1" applyProtection="1">
      <protection locked="0"/>
    </xf>
    <xf numFmtId="0" fontId="2" fillId="0" borderId="0" xfId="237" applyFont="1" applyAlignment="1">
      <alignment horizontal="left" indent="1"/>
    </xf>
    <xf numFmtId="172" fontId="2" fillId="6" borderId="0" xfId="232" applyNumberFormat="1" applyFont="1" applyFill="1"/>
    <xf numFmtId="10" fontId="12" fillId="6" borderId="0" xfId="0" applyNumberFormat="1" applyFont="1" applyFill="1" applyAlignment="1"/>
    <xf numFmtId="169" fontId="12" fillId="6" borderId="0" xfId="0" applyNumberFormat="1" applyFont="1" applyFill="1" applyBorder="1" applyProtection="1"/>
    <xf numFmtId="169" fontId="12" fillId="6" borderId="0" xfId="0" applyNumberFormat="1" applyFont="1" applyFill="1" applyBorder="1" applyAlignment="1" applyProtection="1">
      <protection locked="0"/>
    </xf>
    <xf numFmtId="169" fontId="12" fillId="6" borderId="1" xfId="0" applyNumberFormat="1" applyFont="1" applyFill="1" applyBorder="1" applyAlignment="1" applyProtection="1">
      <protection locked="0"/>
    </xf>
    <xf numFmtId="0" fontId="2" fillId="0" borderId="0" xfId="236" quotePrefix="1" applyFont="1" applyAlignment="1"/>
    <xf numFmtId="171" fontId="72" fillId="0" borderId="0" xfId="0" applyFont="1" applyBorder="1" applyAlignment="1"/>
    <xf numFmtId="0" fontId="3" fillId="0" borderId="0" xfId="222" quotePrefix="1" applyFont="1" applyBorder="1" applyAlignment="1">
      <alignment horizontal="left"/>
    </xf>
    <xf numFmtId="176" fontId="11" fillId="0" borderId="0" xfId="219" applyNumberFormat="1" applyFont="1" applyFill="1" applyBorder="1"/>
    <xf numFmtId="176" fontId="56" fillId="6" borderId="0" xfId="219" applyNumberFormat="1" applyFont="1" applyFill="1" applyBorder="1"/>
    <xf numFmtId="176" fontId="11" fillId="0" borderId="0" xfId="220" applyNumberFormat="1" applyFont="1" applyFill="1" applyBorder="1"/>
    <xf numFmtId="0" fontId="11" fillId="0" borderId="0" xfId="222" applyBorder="1"/>
    <xf numFmtId="176" fontId="56" fillId="6" borderId="0" xfId="220" applyNumberFormat="1" applyFont="1" applyFill="1" applyBorder="1"/>
    <xf numFmtId="0" fontId="58" fillId="0" borderId="0" xfId="222" quotePrefix="1" applyFont="1" applyAlignment="1">
      <alignment horizontal="left"/>
    </xf>
    <xf numFmtId="171" fontId="0" fillId="0" borderId="13" xfId="0" applyBorder="1" applyAlignment="1">
      <alignment horizontal="centerContinuous"/>
    </xf>
    <xf numFmtId="171" fontId="0" fillId="0" borderId="12" xfId="0" applyBorder="1" applyAlignment="1">
      <alignment horizontal="centerContinuous"/>
    </xf>
    <xf numFmtId="0" fontId="3" fillId="0" borderId="11" xfId="247" applyBorder="1" applyAlignment="1">
      <alignment horizontal="centerContinuous"/>
    </xf>
    <xf numFmtId="0" fontId="3" fillId="0" borderId="13" xfId="247" applyBorder="1" applyAlignment="1">
      <alignment horizontal="centerContinuous"/>
    </xf>
    <xf numFmtId="172" fontId="9" fillId="0" borderId="6" xfId="226" applyNumberFormat="1" applyFont="1" applyFill="1" applyBorder="1"/>
    <xf numFmtId="0" fontId="76" fillId="0" borderId="0" xfId="236" quotePrefix="1" applyFont="1" applyAlignment="1">
      <alignment horizontal="left"/>
    </xf>
    <xf numFmtId="176" fontId="0" fillId="0" borderId="0" xfId="1" applyNumberFormat="1" applyFont="1" applyFill="1" applyBorder="1" applyAlignment="1"/>
    <xf numFmtId="171" fontId="12" fillId="0" borderId="0" xfId="0" applyFont="1" applyFill="1" applyBorder="1" applyAlignment="1"/>
    <xf numFmtId="171" fontId="15" fillId="0" borderId="0" xfId="0" applyFont="1" applyFill="1" applyBorder="1" applyAlignment="1"/>
    <xf numFmtId="0" fontId="0" fillId="0" borderId="0" xfId="0" applyNumberFormat="1" applyFont="1" applyFill="1" applyBorder="1" applyAlignment="1"/>
    <xf numFmtId="171" fontId="0" fillId="0" borderId="0" xfId="0" applyFont="1" applyFill="1" applyBorder="1" applyAlignment="1"/>
    <xf numFmtId="3" fontId="0" fillId="0" borderId="0" xfId="0" applyNumberFormat="1" applyFont="1" applyFill="1" applyBorder="1" applyAlignment="1"/>
    <xf numFmtId="171" fontId="0" fillId="0" borderId="0" xfId="0" applyFill="1" applyBorder="1" applyAlignment="1"/>
    <xf numFmtId="3" fontId="17" fillId="0" borderId="0" xfId="0" applyNumberFormat="1" applyFont="1" applyFill="1" applyBorder="1" applyAlignment="1"/>
    <xf numFmtId="44" fontId="0" fillId="0" borderId="0" xfId="1" applyFont="1" applyFill="1" applyBorder="1" applyAlignment="1"/>
    <xf numFmtId="171" fontId="17" fillId="0" borderId="0" xfId="0" applyFont="1" applyFill="1" applyBorder="1" applyAlignment="1"/>
    <xf numFmtId="171" fontId="18" fillId="0" borderId="0" xfId="0" applyFont="1" applyFill="1" applyBorder="1" applyAlignment="1"/>
    <xf numFmtId="169" fontId="0" fillId="0" borderId="0" xfId="0" applyNumberFormat="1" applyFill="1" applyBorder="1" applyAlignment="1"/>
    <xf numFmtId="171" fontId="19" fillId="0" borderId="0" xfId="0" applyFont="1" applyFill="1" applyBorder="1"/>
    <xf numFmtId="171" fontId="17" fillId="0" borderId="0" xfId="0" applyFont="1" applyFill="1" applyBorder="1"/>
    <xf numFmtId="171" fontId="17" fillId="0" borderId="0" xfId="0" applyFont="1" applyFill="1" applyBorder="1" applyAlignment="1">
      <alignment horizontal="left" wrapText="1"/>
    </xf>
    <xf numFmtId="169" fontId="0" fillId="0" borderId="0" xfId="0" applyNumberFormat="1" applyFont="1" applyFill="1" applyBorder="1" applyAlignment="1"/>
    <xf numFmtId="0" fontId="0" fillId="0" borderId="0" xfId="0" applyNumberFormat="1" applyFill="1" applyBorder="1" applyAlignment="1">
      <alignment horizontal="center"/>
    </xf>
    <xf numFmtId="0" fontId="0" fillId="0" borderId="0" xfId="0" applyNumberFormat="1" applyFont="1" applyFill="1" applyBorder="1" applyAlignment="1">
      <alignment horizontal="center"/>
    </xf>
    <xf numFmtId="0" fontId="12" fillId="0" borderId="0" xfId="0" applyNumberFormat="1" applyFont="1" applyAlignment="1">
      <alignment horizontal="right"/>
    </xf>
    <xf numFmtId="0" fontId="12" fillId="0" borderId="0" xfId="0" applyNumberFormat="1" applyFont="1" applyFill="1" applyAlignment="1" applyProtection="1">
      <alignment vertical="top" wrapText="1"/>
      <protection locked="0"/>
    </xf>
    <xf numFmtId="0" fontId="12" fillId="0" borderId="0" xfId="0" applyNumberFormat="1" applyFont="1" applyAlignment="1" applyProtection="1">
      <alignment vertical="top" wrapText="1"/>
      <protection locked="0"/>
    </xf>
    <xf numFmtId="0" fontId="12" fillId="0" borderId="0" xfId="0" applyNumberFormat="1" applyFont="1" applyFill="1" applyAlignment="1">
      <alignment vertical="top" wrapText="1"/>
    </xf>
    <xf numFmtId="0" fontId="12" fillId="0" borderId="0" xfId="0" applyNumberFormat="1" applyFont="1" applyAlignment="1">
      <alignment horizontal="left" wrapText="1"/>
    </xf>
    <xf numFmtId="0" fontId="12" fillId="0" borderId="0" xfId="0" applyNumberFormat="1" applyFont="1" applyAlignment="1">
      <alignment horizontal="center"/>
    </xf>
    <xf numFmtId="0" fontId="3" fillId="0" borderId="11" xfId="247" applyBorder="1" applyAlignment="1">
      <alignment horizontal="center"/>
    </xf>
    <xf numFmtId="0" fontId="3" fillId="0" borderId="12" xfId="247" applyBorder="1" applyAlignment="1">
      <alignment horizontal="center"/>
    </xf>
  </cellXfs>
  <cellStyles count="249">
    <cellStyle name="C00A" xfId="4"/>
    <cellStyle name="C00B" xfId="5"/>
    <cellStyle name="C00L" xfId="6"/>
    <cellStyle name="C01A" xfId="7"/>
    <cellStyle name="C01B" xfId="8"/>
    <cellStyle name="C01H" xfId="9"/>
    <cellStyle name="C01L" xfId="10"/>
    <cellStyle name="C02A" xfId="11"/>
    <cellStyle name="C02B" xfId="12"/>
    <cellStyle name="C02H" xfId="13"/>
    <cellStyle name="C02L" xfId="14"/>
    <cellStyle name="C03A" xfId="15"/>
    <cellStyle name="C03B" xfId="16"/>
    <cellStyle name="C03H" xfId="17"/>
    <cellStyle name="C03L" xfId="18"/>
    <cellStyle name="C04A" xfId="19"/>
    <cellStyle name="C04B" xfId="20"/>
    <cellStyle name="C04H" xfId="21"/>
    <cellStyle name="C04L" xfId="22"/>
    <cellStyle name="C05A" xfId="23"/>
    <cellStyle name="C05B" xfId="24"/>
    <cellStyle name="C05H" xfId="25"/>
    <cellStyle name="C05L" xfId="26"/>
    <cellStyle name="C05L 2" xfId="27"/>
    <cellStyle name="C06A" xfId="28"/>
    <cellStyle name="C06B" xfId="29"/>
    <cellStyle name="C06H" xfId="30"/>
    <cellStyle name="C06L" xfId="31"/>
    <cellStyle name="C07A" xfId="32"/>
    <cellStyle name="C07B" xfId="33"/>
    <cellStyle name="C07H" xfId="34"/>
    <cellStyle name="C07L" xfId="35"/>
    <cellStyle name="Comma" xfId="243" builtinId="3"/>
    <cellStyle name="Comma [2]" xfId="36"/>
    <cellStyle name="Comma 10" xfId="37"/>
    <cellStyle name="Comma 11" xfId="38"/>
    <cellStyle name="Comma 12" xfId="39"/>
    <cellStyle name="Comma 13" xfId="40"/>
    <cellStyle name="Comma 14" xfId="41"/>
    <cellStyle name="Comma 15" xfId="42"/>
    <cellStyle name="Comma 16" xfId="43"/>
    <cellStyle name="Comma 17" xfId="44"/>
    <cellStyle name="Comma 18" xfId="45"/>
    <cellStyle name="Comma 19" xfId="46"/>
    <cellStyle name="Comma 2" xfId="47"/>
    <cellStyle name="Comma 2 2" xfId="48"/>
    <cellStyle name="Comma 2 3" xfId="213"/>
    <cellStyle name="Comma 20" xfId="49"/>
    <cellStyle name="Comma 21" xfId="50"/>
    <cellStyle name="Comma 22" xfId="51"/>
    <cellStyle name="Comma 23" xfId="52"/>
    <cellStyle name="Comma 24" xfId="53"/>
    <cellStyle name="Comma 25" xfId="54"/>
    <cellStyle name="Comma 26" xfId="55"/>
    <cellStyle name="Comma 27" xfId="56"/>
    <cellStyle name="Comma 28" xfId="57"/>
    <cellStyle name="Comma 29" xfId="58"/>
    <cellStyle name="Comma 3" xfId="59"/>
    <cellStyle name="Comma 30" xfId="60"/>
    <cellStyle name="Comma 31" xfId="61"/>
    <cellStyle name="Comma 32" xfId="62"/>
    <cellStyle name="Comma 33" xfId="63"/>
    <cellStyle name="Comma 34" xfId="64"/>
    <cellStyle name="Comma 35" xfId="65"/>
    <cellStyle name="Comma 36" xfId="66"/>
    <cellStyle name="Comma 37" xfId="67"/>
    <cellStyle name="Comma 38" xfId="68"/>
    <cellStyle name="Comma 39" xfId="69"/>
    <cellStyle name="Comma 4" xfId="70"/>
    <cellStyle name="Comma 40" xfId="71"/>
    <cellStyle name="Comma 41" xfId="72"/>
    <cellStyle name="Comma 42" xfId="73"/>
    <cellStyle name="Comma 43" xfId="74"/>
    <cellStyle name="Comma 44" xfId="75"/>
    <cellStyle name="Comma 45" xfId="76"/>
    <cellStyle name="Comma 46" xfId="77"/>
    <cellStyle name="Comma 47" xfId="78"/>
    <cellStyle name="Comma 48" xfId="79"/>
    <cellStyle name="Comma 49" xfId="80"/>
    <cellStyle name="Comma 5" xfId="81"/>
    <cellStyle name="Comma 50" xfId="82"/>
    <cellStyle name="Comma 51" xfId="83"/>
    <cellStyle name="Comma 52" xfId="84"/>
    <cellStyle name="Comma 53" xfId="85"/>
    <cellStyle name="Comma 54" xfId="86"/>
    <cellStyle name="Comma 55" xfId="87"/>
    <cellStyle name="Comma 56" xfId="88"/>
    <cellStyle name="Comma 57" xfId="89"/>
    <cellStyle name="Comma 58" xfId="90"/>
    <cellStyle name="Comma 59" xfId="91"/>
    <cellStyle name="Comma 6" xfId="92"/>
    <cellStyle name="Comma 6 2" xfId="93"/>
    <cellStyle name="Comma 60" xfId="94"/>
    <cellStyle name="Comma 61" xfId="95"/>
    <cellStyle name="Comma 62" xfId="96"/>
    <cellStyle name="Comma 63" xfId="97"/>
    <cellStyle name="Comma 64" xfId="98"/>
    <cellStyle name="Comma 65" xfId="99"/>
    <cellStyle name="Comma 66" xfId="100"/>
    <cellStyle name="Comma 67" xfId="101"/>
    <cellStyle name="Comma 68" xfId="102"/>
    <cellStyle name="Comma 69" xfId="103"/>
    <cellStyle name="Comma 7" xfId="104"/>
    <cellStyle name="Comma 70" xfId="105"/>
    <cellStyle name="Comma 71" xfId="106"/>
    <cellStyle name="Comma 72" xfId="107"/>
    <cellStyle name="Comma 73" xfId="108"/>
    <cellStyle name="Comma 74" xfId="109"/>
    <cellStyle name="Comma 75" xfId="110"/>
    <cellStyle name="Comma 76" xfId="111"/>
    <cellStyle name="Comma 77" xfId="112"/>
    <cellStyle name="Comma 78" xfId="113"/>
    <cellStyle name="Comma 79" xfId="114"/>
    <cellStyle name="Comma 8" xfId="115"/>
    <cellStyle name="Comma 80" xfId="116"/>
    <cellStyle name="Comma 81" xfId="117"/>
    <cellStyle name="Comma 82" xfId="118"/>
    <cellStyle name="Comma 83" xfId="119"/>
    <cellStyle name="Comma 84" xfId="120"/>
    <cellStyle name="Comma 85" xfId="121"/>
    <cellStyle name="Comma 86" xfId="2"/>
    <cellStyle name="Comma 87" xfId="207"/>
    <cellStyle name="Comma 88" xfId="215"/>
    <cellStyle name="Comma 89" xfId="221"/>
    <cellStyle name="Comma 9" xfId="122"/>
    <cellStyle name="Comma 90" xfId="220"/>
    <cellStyle name="Comma 91" xfId="224"/>
    <cellStyle name="Comma 92" xfId="226"/>
    <cellStyle name="Comma 93" xfId="233"/>
    <cellStyle name="Comma 94" xfId="232"/>
    <cellStyle name="Comma 95" xfId="235"/>
    <cellStyle name="Comma 96" xfId="231"/>
    <cellStyle name="Comma 97" xfId="240"/>
    <cellStyle name="Comma0" xfId="123"/>
    <cellStyle name="Currency" xfId="1" builtinId="4"/>
    <cellStyle name="Currency [2]" xfId="124"/>
    <cellStyle name="Currency 10" xfId="227"/>
    <cellStyle name="Currency 11" xfId="228"/>
    <cellStyle name="Currency 12" xfId="230"/>
    <cellStyle name="Currency 13" xfId="238"/>
    <cellStyle name="Currency 14" xfId="234"/>
    <cellStyle name="Currency 15" xfId="239"/>
    <cellStyle name="Currency 16" xfId="245"/>
    <cellStyle name="Currency 2" xfId="125"/>
    <cellStyle name="Currency 3" xfId="126"/>
    <cellStyle name="Currency 3 2" xfId="127"/>
    <cellStyle name="Currency 4" xfId="128"/>
    <cellStyle name="Currency 5" xfId="129"/>
    <cellStyle name="Currency 6" xfId="208"/>
    <cellStyle name="Currency 7" xfId="214"/>
    <cellStyle name="Currency 7 2" xfId="248"/>
    <cellStyle name="Currency 8" xfId="218"/>
    <cellStyle name="Currency 9" xfId="219"/>
    <cellStyle name="Currency0" xfId="130"/>
    <cellStyle name="Date" xfId="131"/>
    <cellStyle name="Fixed" xfId="132"/>
    <cellStyle name="Grey" xfId="133"/>
    <cellStyle name="Heading 2 2" xfId="134"/>
    <cellStyle name="Heading1" xfId="135"/>
    <cellStyle name="Heading2" xfId="136"/>
    <cellStyle name="Input [yellow]" xfId="137"/>
    <cellStyle name="Normal" xfId="0" builtinId="0"/>
    <cellStyle name="Normal - Style1" xfId="138"/>
    <cellStyle name="Normal 10" xfId="217"/>
    <cellStyle name="Normal 10 2" xfId="247"/>
    <cellStyle name="Normal 11" xfId="139"/>
    <cellStyle name="Normal 12" xfId="212"/>
    <cellStyle name="Normal 13" xfId="222"/>
    <cellStyle name="Normal 14" xfId="223"/>
    <cellStyle name="Normal 15" xfId="225"/>
    <cellStyle name="Normal 16" xfId="229"/>
    <cellStyle name="Normal 17" xfId="237"/>
    <cellStyle name="Normal 18" xfId="236"/>
    <cellStyle name="Normal 19" xfId="241"/>
    <cellStyle name="Normal 2" xfId="140"/>
    <cellStyle name="Normal 2 2" xfId="141"/>
    <cellStyle name="Normal 2 2 2" xfId="216"/>
    <cellStyle name="Normal 2 3" xfId="210"/>
    <cellStyle name="Normal 20" xfId="242"/>
    <cellStyle name="Normal 21" xfId="244"/>
    <cellStyle name="Normal 3" xfId="142"/>
    <cellStyle name="Normal 3 2" xfId="211"/>
    <cellStyle name="Normal 33" xfId="143"/>
    <cellStyle name="Normal 34" xfId="144"/>
    <cellStyle name="Normal 4" xfId="145"/>
    <cellStyle name="Normal 4 2" xfId="146"/>
    <cellStyle name="Normal 5" xfId="147"/>
    <cellStyle name="Normal 6" xfId="148"/>
    <cellStyle name="Normal 6 2" xfId="149"/>
    <cellStyle name="Normal 6 2 2" xfId="150"/>
    <cellStyle name="Normal 6 3" xfId="151"/>
    <cellStyle name="Normal 7" xfId="152"/>
    <cellStyle name="Normal 7 2" xfId="153"/>
    <cellStyle name="Normal 8" xfId="154"/>
    <cellStyle name="Normal 9" xfId="206"/>
    <cellStyle name="Normal 9 2" xfId="246"/>
    <cellStyle name="Normal_Debt Service" xfId="209"/>
    <cellStyle name="Percent [2]" xfId="155"/>
    <cellStyle name="Percent 2" xfId="156"/>
    <cellStyle name="Percent 3" xfId="157"/>
    <cellStyle name="Percent 3 2" xfId="158"/>
    <cellStyle name="Percent 4" xfId="159"/>
    <cellStyle name="Percent 5" xfId="160"/>
    <cellStyle name="Percent 6" xfId="161"/>
    <cellStyle name="Percent 7" xfId="3"/>
    <cellStyle name="PSChar" xfId="162"/>
    <cellStyle name="PSDate" xfId="163"/>
    <cellStyle name="PSDec" xfId="164"/>
    <cellStyle name="PSdesc" xfId="165"/>
    <cellStyle name="PSHeading" xfId="166"/>
    <cellStyle name="PSInt" xfId="167"/>
    <cellStyle name="PSSpacer" xfId="168"/>
    <cellStyle name="PStest" xfId="169"/>
    <cellStyle name="R00A" xfId="170"/>
    <cellStyle name="R00B" xfId="171"/>
    <cellStyle name="R00L" xfId="172"/>
    <cellStyle name="R01A" xfId="173"/>
    <cellStyle name="R01B" xfId="174"/>
    <cellStyle name="R01H" xfId="175"/>
    <cellStyle name="R01L" xfId="176"/>
    <cellStyle name="R02A" xfId="177"/>
    <cellStyle name="R02B" xfId="178"/>
    <cellStyle name="R02H" xfId="179"/>
    <cellStyle name="R02L" xfId="180"/>
    <cellStyle name="R03A" xfId="181"/>
    <cellStyle name="R03B" xfId="182"/>
    <cellStyle name="R03H" xfId="183"/>
    <cellStyle name="R03L" xfId="184"/>
    <cellStyle name="R04A" xfId="185"/>
    <cellStyle name="R04B" xfId="186"/>
    <cellStyle name="R04H" xfId="187"/>
    <cellStyle name="R04L" xfId="188"/>
    <cellStyle name="R05A" xfId="189"/>
    <cellStyle name="R05B" xfId="190"/>
    <cellStyle name="R05H" xfId="191"/>
    <cellStyle name="R05L" xfId="192"/>
    <cellStyle name="R05L 2" xfId="193"/>
    <cellStyle name="R06A" xfId="194"/>
    <cellStyle name="R06B" xfId="195"/>
    <cellStyle name="R06H" xfId="196"/>
    <cellStyle name="R06L" xfId="197"/>
    <cellStyle name="R07A" xfId="198"/>
    <cellStyle name="R07B" xfId="199"/>
    <cellStyle name="R07H" xfId="200"/>
    <cellStyle name="R07L" xfId="201"/>
    <cellStyle name="STYLE1" xfId="202"/>
    <cellStyle name="STYLE2" xfId="203"/>
    <cellStyle name="STYLE3" xfId="204"/>
    <cellStyle name="STYLE4" xfId="20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D9E53B"/>
      <color rgb="FFE5F3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8</xdr:col>
          <xdr:colOff>495300</xdr:colOff>
          <xdr:row>61</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K19"/>
  <sheetViews>
    <sheetView workbookViewId="0">
      <selection activeCell="B1" sqref="B1"/>
    </sheetView>
  </sheetViews>
  <sheetFormatPr defaultRowHeight="15"/>
  <sheetData>
    <row r="5" spans="2:11" ht="23.25">
      <c r="B5" s="251" t="s">
        <v>365</v>
      </c>
      <c r="C5" s="252"/>
      <c r="D5" s="252"/>
      <c r="E5" s="252"/>
      <c r="F5" s="252"/>
      <c r="G5" s="252"/>
      <c r="H5" s="252"/>
      <c r="I5" s="252"/>
      <c r="J5" s="252"/>
      <c r="K5" s="252"/>
    </row>
    <row r="6" spans="2:11">
      <c r="B6" s="252" t="s">
        <v>471</v>
      </c>
      <c r="C6" s="252"/>
      <c r="D6" s="252"/>
      <c r="E6" s="252"/>
      <c r="F6" s="252"/>
      <c r="G6" s="252"/>
      <c r="H6" s="252"/>
      <c r="I6" s="252"/>
      <c r="J6" s="252"/>
      <c r="K6" s="252"/>
    </row>
    <row r="10" spans="2:11">
      <c r="B10" t="s">
        <v>461</v>
      </c>
    </row>
    <row r="12" spans="2:11">
      <c r="B12" t="s">
        <v>462</v>
      </c>
    </row>
    <row r="13" spans="2:11">
      <c r="B13" t="s">
        <v>463</v>
      </c>
    </row>
    <row r="14" spans="2:11">
      <c r="B14" t="s">
        <v>464</v>
      </c>
    </row>
    <row r="15" spans="2:11">
      <c r="B15" t="s">
        <v>465</v>
      </c>
    </row>
    <row r="16" spans="2:11">
      <c r="B16" t="s">
        <v>533</v>
      </c>
    </row>
    <row r="17" spans="2:2">
      <c r="B17" t="s">
        <v>466</v>
      </c>
    </row>
    <row r="18" spans="2:2">
      <c r="B18" t="s">
        <v>467</v>
      </c>
    </row>
    <row r="19" spans="2:2">
      <c r="B19" t="s">
        <v>468</v>
      </c>
    </row>
  </sheetData>
  <pageMargins left="0.7" right="0.7" top="0.75" bottom="0.75" header="0.3" footer="0.3"/>
  <pageSetup scale="77" orientation="portrait" r:id="rId1"/>
  <drawing r:id="rId2"/>
  <legacyDrawing r:id="rId3"/>
  <oleObjects>
    <mc:AlternateContent xmlns:mc="http://schemas.openxmlformats.org/markup-compatibility/2006">
      <mc:Choice Requires="x14">
        <oleObject progId="Acrobat.Document.11" shapeId="1025" r:id="rId4">
          <objectPr defaultSize="0" r:id="rId5">
            <anchor moveWithCells="1">
              <from>
                <xdr:col>1</xdr:col>
                <xdr:colOff>0</xdr:colOff>
                <xdr:row>22</xdr:row>
                <xdr:rowOff>0</xdr:rowOff>
              </from>
              <to>
                <xdr:col>8</xdr:col>
                <xdr:colOff>495300</xdr:colOff>
                <xdr:row>61</xdr:row>
                <xdr:rowOff>114300</xdr:rowOff>
              </to>
            </anchor>
          </objectPr>
        </oleObject>
      </mc:Choice>
      <mc:Fallback>
        <oleObject progId="Acrobat.Document.11"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RowHeight="15"/>
  <cols>
    <col min="2" max="2" width="10.109375" customWidth="1"/>
    <col min="3" max="3" width="13.5546875" customWidth="1"/>
  </cols>
  <sheetData>
    <row r="1" spans="1:9" ht="20.25">
      <c r="A1" s="139" t="s">
        <v>365</v>
      </c>
      <c r="B1" s="186"/>
      <c r="C1" s="186"/>
      <c r="D1" s="181"/>
      <c r="E1" s="220" t="s">
        <v>443</v>
      </c>
      <c r="F1" s="181"/>
      <c r="G1" s="181"/>
      <c r="H1" s="181"/>
      <c r="I1" s="181"/>
    </row>
    <row r="2" spans="1:9" ht="20.25">
      <c r="A2" s="140">
        <v>42004</v>
      </c>
      <c r="B2" s="186"/>
      <c r="C2" s="186"/>
      <c r="D2" s="181"/>
      <c r="E2" s="181"/>
      <c r="F2" s="181"/>
      <c r="G2" s="181"/>
      <c r="H2" s="181"/>
      <c r="I2" s="181"/>
    </row>
    <row r="3" spans="1:9" ht="20.25">
      <c r="A3" s="186"/>
      <c r="B3" s="186"/>
      <c r="C3" s="186"/>
      <c r="D3" s="181"/>
      <c r="E3" s="181"/>
      <c r="F3" s="181"/>
      <c r="G3" s="181"/>
      <c r="H3" s="181"/>
      <c r="I3" s="181"/>
    </row>
    <row r="4" spans="1:9" ht="20.25">
      <c r="A4" s="186" t="s">
        <v>424</v>
      </c>
      <c r="B4" s="186"/>
      <c r="C4" s="186"/>
      <c r="D4" s="181"/>
      <c r="E4" s="181"/>
      <c r="F4" s="181"/>
      <c r="G4" s="181"/>
      <c r="H4" s="181"/>
      <c r="I4" s="181"/>
    </row>
    <row r="5" spans="1:9" ht="20.25">
      <c r="A5" s="186"/>
      <c r="B5" s="186"/>
      <c r="C5" s="186"/>
      <c r="D5" s="181"/>
      <c r="E5" s="181"/>
      <c r="F5" s="181"/>
      <c r="G5" s="181"/>
      <c r="H5" s="181"/>
      <c r="I5" s="181"/>
    </row>
    <row r="6" spans="1:9" ht="15.75">
      <c r="A6" s="185" t="s">
        <v>407</v>
      </c>
      <c r="B6" s="181"/>
      <c r="C6" s="185" t="s">
        <v>425</v>
      </c>
      <c r="D6" s="181"/>
      <c r="E6" s="181"/>
      <c r="F6" s="181"/>
      <c r="G6" s="181"/>
      <c r="H6" s="181"/>
      <c r="I6" s="181"/>
    </row>
    <row r="7" spans="1:9" ht="15.75">
      <c r="A7" s="183" t="s">
        <v>412</v>
      </c>
      <c r="B7" s="181"/>
      <c r="C7" s="190">
        <v>0</v>
      </c>
      <c r="D7" s="181"/>
      <c r="E7" s="181"/>
      <c r="F7" s="181"/>
      <c r="G7" s="181"/>
      <c r="H7" s="181"/>
      <c r="I7" s="181"/>
    </row>
    <row r="8" spans="1:9" ht="15.75">
      <c r="A8" s="183" t="s">
        <v>412</v>
      </c>
      <c r="B8" s="181"/>
      <c r="C8" s="191">
        <v>0</v>
      </c>
      <c r="D8" s="181"/>
      <c r="E8" s="181"/>
      <c r="F8" s="181"/>
      <c r="G8" s="181"/>
      <c r="H8" s="181"/>
      <c r="I8" s="181"/>
    </row>
    <row r="9" spans="1:9" ht="15.75">
      <c r="A9" s="183" t="s">
        <v>412</v>
      </c>
      <c r="B9" s="181"/>
      <c r="C9" s="191">
        <v>0</v>
      </c>
      <c r="D9" s="181"/>
      <c r="E9" s="181"/>
      <c r="F9" s="181"/>
      <c r="G9" s="181"/>
      <c r="H9" s="181"/>
      <c r="I9" s="181"/>
    </row>
    <row r="10" spans="1:9" ht="15.75">
      <c r="A10" s="183" t="s">
        <v>412</v>
      </c>
      <c r="B10" s="181"/>
      <c r="C10" s="191">
        <v>0</v>
      </c>
      <c r="D10" s="181"/>
      <c r="E10" s="181"/>
      <c r="F10" s="181"/>
      <c r="G10" s="181"/>
      <c r="H10" s="181"/>
      <c r="I10" s="181"/>
    </row>
    <row r="11" spans="1:9" ht="15.75">
      <c r="A11" s="183" t="s">
        <v>412</v>
      </c>
      <c r="B11" s="181"/>
      <c r="C11" s="187">
        <v>0</v>
      </c>
      <c r="D11" s="181"/>
      <c r="E11" s="181"/>
      <c r="F11" s="181"/>
      <c r="G11" s="181"/>
      <c r="H11" s="181"/>
      <c r="I11" s="181"/>
    </row>
    <row r="12" spans="1:9" ht="15.75">
      <c r="A12" s="183" t="s">
        <v>412</v>
      </c>
      <c r="B12" s="181"/>
      <c r="C12" s="182">
        <v>0</v>
      </c>
      <c r="D12" s="181"/>
      <c r="E12" s="181"/>
      <c r="F12" s="181"/>
      <c r="G12" s="181"/>
      <c r="H12" s="181"/>
      <c r="I12" s="181"/>
    </row>
    <row r="13" spans="1:9" ht="15.75">
      <c r="A13" s="181" t="s">
        <v>9</v>
      </c>
      <c r="B13" s="181"/>
      <c r="C13" s="228">
        <v>0</v>
      </c>
      <c r="D13" s="181"/>
      <c r="E13" s="189" t="s">
        <v>426</v>
      </c>
      <c r="F13" s="189"/>
      <c r="G13" s="189"/>
      <c r="H13" s="189"/>
      <c r="I13" s="189"/>
    </row>
    <row r="14" spans="1:9" ht="15.75">
      <c r="A14" s="181"/>
      <c r="B14" s="181"/>
      <c r="C14" s="181"/>
      <c r="D14" s="181"/>
      <c r="E14" s="189"/>
      <c r="F14" s="189"/>
      <c r="G14" s="189"/>
      <c r="H14" s="189"/>
      <c r="I14" s="189"/>
    </row>
    <row r="16" spans="1:9" ht="15.75">
      <c r="A16" s="181" t="s">
        <v>427</v>
      </c>
      <c r="B16" s="181"/>
      <c r="C16" s="181"/>
      <c r="D16" s="181"/>
      <c r="E16" s="181"/>
      <c r="F16" s="181"/>
      <c r="G16" s="181"/>
      <c r="H16" s="181"/>
      <c r="I16" s="181"/>
    </row>
    <row r="17" spans="1:4" ht="15.75">
      <c r="A17" s="183" t="s">
        <v>428</v>
      </c>
      <c r="B17" s="181"/>
      <c r="C17" s="181"/>
      <c r="D17" s="181"/>
    </row>
    <row r="18" spans="1:4" ht="15.75">
      <c r="A18" s="183" t="s">
        <v>429</v>
      </c>
      <c r="B18" s="181"/>
      <c r="C18" s="181"/>
      <c r="D18" s="181"/>
    </row>
    <row r="19" spans="1:4" ht="15.75">
      <c r="A19" s="192" t="s">
        <v>430</v>
      </c>
      <c r="B19" s="181"/>
      <c r="C19" s="181"/>
      <c r="D19" s="181"/>
    </row>
    <row r="20" spans="1:4" ht="15.75">
      <c r="A20" s="188"/>
      <c r="B20" s="181"/>
      <c r="C20" s="181"/>
      <c r="D20" s="181"/>
    </row>
    <row r="21" spans="1:4" ht="15.75">
      <c r="A21" s="193" t="s">
        <v>431</v>
      </c>
      <c r="B21" s="181"/>
      <c r="C21" s="184"/>
      <c r="D21" s="184"/>
    </row>
    <row r="22" spans="1:4" ht="15.75">
      <c r="A22" s="193" t="s">
        <v>432</v>
      </c>
      <c r="B22" s="181"/>
      <c r="C22" s="181"/>
      <c r="D22" s="181"/>
    </row>
  </sheetData>
  <pageMargins left="0.7" right="0.38" top="0.75" bottom="0.75" header="0.3" footer="0.3"/>
  <pageSetup scale="9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1"/>
  <sheetViews>
    <sheetView workbookViewId="0"/>
  </sheetViews>
  <sheetFormatPr defaultRowHeight="15"/>
  <cols>
    <col min="1" max="1" width="27.6640625" customWidth="1"/>
    <col min="2" max="2" width="12.77734375" customWidth="1"/>
    <col min="4" max="4" width="14" customWidth="1"/>
    <col min="8" max="8" width="13.44140625" customWidth="1"/>
    <col min="10" max="11" width="13.44140625" bestFit="1" customWidth="1"/>
  </cols>
  <sheetData>
    <row r="1" spans="1:5" ht="20.25">
      <c r="A1" s="139" t="s">
        <v>365</v>
      </c>
      <c r="B1" s="136"/>
      <c r="C1" s="136"/>
      <c r="D1" s="136"/>
      <c r="E1" s="136"/>
    </row>
    <row r="2" spans="1:5" ht="20.25">
      <c r="A2" s="232">
        <v>42004</v>
      </c>
      <c r="B2" s="136"/>
      <c r="C2" s="136"/>
      <c r="D2" s="136"/>
      <c r="E2" s="136"/>
    </row>
    <row r="3" spans="1:5" ht="20.25">
      <c r="A3" s="136"/>
      <c r="B3" s="136"/>
      <c r="C3" s="136"/>
      <c r="D3" s="136"/>
      <c r="E3" s="136"/>
    </row>
    <row r="4" spans="1:5" ht="20.25">
      <c r="A4" s="136"/>
      <c r="B4" s="136"/>
      <c r="C4" s="136"/>
      <c r="D4" s="136"/>
      <c r="E4" s="136"/>
    </row>
    <row r="5" spans="1:5" ht="20.25">
      <c r="A5" s="136"/>
      <c r="B5" s="136"/>
      <c r="C5" s="136"/>
      <c r="D5" s="136"/>
      <c r="E5" s="136"/>
    </row>
    <row r="6" spans="1:5" ht="20.25">
      <c r="A6" s="313" t="s">
        <v>348</v>
      </c>
      <c r="B6" s="136"/>
      <c r="C6" s="136"/>
      <c r="D6" s="136"/>
      <c r="E6" s="136"/>
    </row>
    <row r="9" spans="1:5" ht="15.75">
      <c r="A9" s="273" t="s">
        <v>349</v>
      </c>
    </row>
    <row r="10" spans="1:5" ht="15.75">
      <c r="A10" s="273" t="s">
        <v>477</v>
      </c>
      <c r="B10" s="274">
        <v>5432169.3499999996</v>
      </c>
    </row>
    <row r="11" spans="1:5" ht="15.75">
      <c r="A11" s="273" t="s">
        <v>479</v>
      </c>
      <c r="B11" s="274">
        <v>3578866.72</v>
      </c>
    </row>
    <row r="12" spans="1:5" ht="15.75">
      <c r="A12" s="306" t="s">
        <v>478</v>
      </c>
      <c r="B12" s="274">
        <v>2548786.98</v>
      </c>
    </row>
    <row r="13" spans="1:5" ht="15.75">
      <c r="A13" s="307" t="s">
        <v>480</v>
      </c>
      <c r="B13" s="308">
        <f>'Wages and Salaries'!B10+'Wages and Salaries'!B11+'Wages and Salaries'!B12</f>
        <v>11559823.050000001</v>
      </c>
      <c r="C13" s="134"/>
      <c r="D13" s="134" t="s">
        <v>350</v>
      </c>
      <c r="E13" s="134"/>
    </row>
    <row r="14" spans="1:5" ht="15.75">
      <c r="A14" s="307" t="s">
        <v>47</v>
      </c>
      <c r="B14" s="308"/>
      <c r="C14" s="134"/>
      <c r="D14" s="134"/>
      <c r="E14" s="134"/>
    </row>
    <row r="15" spans="1:5" ht="15.75">
      <c r="A15" s="307" t="s">
        <v>481</v>
      </c>
      <c r="B15" s="275">
        <v>1017254.23</v>
      </c>
      <c r="C15" s="134"/>
      <c r="D15" s="134"/>
      <c r="E15" s="134"/>
    </row>
    <row r="16" spans="1:5" ht="18">
      <c r="A16" s="307" t="s">
        <v>479</v>
      </c>
      <c r="B16" s="309">
        <v>1028242.2</v>
      </c>
      <c r="C16" s="134"/>
      <c r="D16" s="134"/>
      <c r="E16" s="134"/>
    </row>
    <row r="17" spans="1:5" ht="15.75">
      <c r="A17" s="307" t="s">
        <v>482</v>
      </c>
      <c r="B17" s="310">
        <f>'Wages and Salaries'!B15+'Wages and Salaries'!B16</f>
        <v>2045496.43</v>
      </c>
      <c r="C17" s="134"/>
      <c r="D17" s="134" t="s">
        <v>351</v>
      </c>
      <c r="E17" s="134"/>
    </row>
    <row r="18" spans="1:5" ht="15.75">
      <c r="A18" s="311" t="s">
        <v>352</v>
      </c>
      <c r="B18" s="310">
        <v>0</v>
      </c>
      <c r="C18" s="134"/>
      <c r="D18" s="134" t="s">
        <v>353</v>
      </c>
      <c r="E18" s="134"/>
    </row>
    <row r="19" spans="1:5" ht="15.75">
      <c r="A19" s="311" t="s">
        <v>354</v>
      </c>
      <c r="B19" s="275">
        <v>866993.99</v>
      </c>
      <c r="C19" s="134"/>
      <c r="D19" s="134" t="s">
        <v>355</v>
      </c>
      <c r="E19" s="134"/>
    </row>
    <row r="20" spans="1:5" ht="15.75">
      <c r="A20" s="311" t="s">
        <v>356</v>
      </c>
      <c r="B20" s="308">
        <f>B13+B17+B19</f>
        <v>14472313.470000001</v>
      </c>
      <c r="C20" s="134"/>
      <c r="D20" s="134"/>
      <c r="E20" s="134"/>
    </row>
    <row r="21" spans="1:5" ht="18">
      <c r="A21" s="311" t="s">
        <v>357</v>
      </c>
      <c r="B21" s="312">
        <f>10241118.6-866993.99</f>
        <v>9374124.6099999994</v>
      </c>
      <c r="C21" s="134"/>
      <c r="D21" s="134" t="s">
        <v>358</v>
      </c>
      <c r="E21" s="134"/>
    </row>
    <row r="22" spans="1:5" ht="15.75">
      <c r="A22" s="311" t="s">
        <v>9</v>
      </c>
      <c r="B22" s="308">
        <f>B20+B21</f>
        <v>23846438.079999998</v>
      </c>
      <c r="C22" s="134"/>
      <c r="D22" s="134" t="s">
        <v>359</v>
      </c>
      <c r="E22" s="134"/>
    </row>
    <row r="23" spans="1:5" ht="15.75">
      <c r="A23" s="134"/>
      <c r="B23" s="134"/>
      <c r="C23" s="134"/>
      <c r="D23" s="134" t="s">
        <v>360</v>
      </c>
      <c r="E23" s="134"/>
    </row>
    <row r="25" spans="1:5" ht="15.75">
      <c r="A25" s="141" t="s">
        <v>366</v>
      </c>
      <c r="B25" s="134"/>
      <c r="C25" s="134"/>
      <c r="D25" s="134"/>
      <c r="E25" s="134"/>
    </row>
    <row r="26" spans="1:5" ht="15.75">
      <c r="A26" s="141" t="s">
        <v>367</v>
      </c>
    </row>
    <row r="27" spans="1:5" ht="15.75">
      <c r="A27" s="134" t="s">
        <v>361</v>
      </c>
    </row>
    <row r="28" spans="1:5" ht="15.75">
      <c r="A28" s="135" t="s">
        <v>362</v>
      </c>
    </row>
    <row r="29" spans="1:5" ht="15.75">
      <c r="A29" s="137"/>
    </row>
    <row r="30" spans="1:5" ht="15.75">
      <c r="A30" s="141" t="s">
        <v>363</v>
      </c>
    </row>
    <row r="31" spans="1:5" ht="15.75">
      <c r="A31" s="138" t="s">
        <v>364</v>
      </c>
    </row>
  </sheetData>
  <pageMargins left="0.7" right="0.7" top="0.75" bottom="0.75" header="0.3" footer="0.3"/>
  <pageSetup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workbookViewId="0"/>
  </sheetViews>
  <sheetFormatPr defaultRowHeight="15"/>
  <sheetData>
    <row r="1" spans="1:8" ht="20.25">
      <c r="A1" s="139" t="s">
        <v>365</v>
      </c>
      <c r="B1" s="209"/>
      <c r="C1" s="210"/>
      <c r="D1" s="194"/>
      <c r="E1" s="225" t="s">
        <v>460</v>
      </c>
      <c r="F1" s="194"/>
      <c r="G1" s="194"/>
      <c r="H1" s="194"/>
    </row>
    <row r="2" spans="1:8" ht="20.25">
      <c r="A2" s="140">
        <v>42004</v>
      </c>
      <c r="B2" s="209"/>
      <c r="C2" s="210"/>
      <c r="D2" s="194"/>
      <c r="E2" s="196"/>
      <c r="F2" s="194"/>
      <c r="G2" s="194"/>
      <c r="H2" s="194"/>
    </row>
    <row r="3" spans="1:8" ht="20.25">
      <c r="A3" s="209"/>
      <c r="B3" s="209"/>
      <c r="C3" s="210"/>
      <c r="D3" s="194"/>
      <c r="E3" s="196"/>
      <c r="F3" s="194"/>
      <c r="G3" s="194"/>
      <c r="H3" s="194"/>
    </row>
    <row r="4" spans="1:8" ht="20.25">
      <c r="A4" s="195" t="s">
        <v>433</v>
      </c>
      <c r="B4" s="195"/>
      <c r="C4" s="195"/>
      <c r="D4" s="194"/>
      <c r="E4" s="197"/>
      <c r="F4" s="194"/>
      <c r="G4" s="194"/>
      <c r="H4" s="194"/>
    </row>
    <row r="5" spans="1:8" ht="15.75">
      <c r="A5" s="194"/>
      <c r="B5" s="198"/>
      <c r="C5" s="194"/>
      <c r="D5" s="194"/>
      <c r="E5" s="194"/>
      <c r="F5" s="194"/>
      <c r="G5" s="194"/>
      <c r="H5" s="194"/>
    </row>
    <row r="6" spans="1:8" ht="16.5" thickBot="1">
      <c r="A6" s="194"/>
      <c r="B6" s="194"/>
      <c r="C6" s="194"/>
      <c r="D6" s="194"/>
      <c r="E6" s="194"/>
      <c r="F6" s="194"/>
      <c r="G6" s="194"/>
      <c r="H6" s="194"/>
    </row>
    <row r="7" spans="1:8" ht="102.75" thickBot="1">
      <c r="A7" s="194"/>
      <c r="B7" s="211" t="s">
        <v>404</v>
      </c>
      <c r="C7" s="212" t="s">
        <v>434</v>
      </c>
      <c r="D7" s="212" t="s">
        <v>435</v>
      </c>
      <c r="E7" s="213" t="s">
        <v>436</v>
      </c>
      <c r="F7" s="213" t="s">
        <v>437</v>
      </c>
      <c r="G7" s="213" t="s">
        <v>438</v>
      </c>
      <c r="H7" s="213" t="s">
        <v>439</v>
      </c>
    </row>
    <row r="8" spans="1:8" ht="15.75" thickBot="1">
      <c r="A8" s="199">
        <v>1</v>
      </c>
      <c r="B8" s="200"/>
      <c r="C8" s="201"/>
      <c r="D8" s="201"/>
      <c r="E8" s="202">
        <v>0</v>
      </c>
      <c r="F8" s="202">
        <v>0</v>
      </c>
      <c r="G8" s="202">
        <v>0</v>
      </c>
      <c r="H8" s="202">
        <v>0</v>
      </c>
    </row>
    <row r="9" spans="1:8" ht="15.75" thickBot="1">
      <c r="A9" s="199">
        <v>2</v>
      </c>
      <c r="B9" s="200"/>
      <c r="C9" s="201"/>
      <c r="D9" s="201"/>
      <c r="E9" s="202">
        <v>0</v>
      </c>
      <c r="F9" s="202">
        <v>0</v>
      </c>
      <c r="G9" s="202">
        <v>0</v>
      </c>
      <c r="H9" s="202">
        <v>0</v>
      </c>
    </row>
    <row r="10" spans="1:8" ht="15.75" thickBot="1">
      <c r="A10" s="199">
        <v>3</v>
      </c>
      <c r="B10" s="200"/>
      <c r="C10" s="203"/>
      <c r="D10" s="201"/>
      <c r="E10" s="202">
        <v>0</v>
      </c>
      <c r="F10" s="202">
        <v>0</v>
      </c>
      <c r="G10" s="202">
        <v>0</v>
      </c>
      <c r="H10" s="202">
        <v>0</v>
      </c>
    </row>
    <row r="11" spans="1:8" ht="15.75" thickBot="1">
      <c r="A11" s="199">
        <v>4</v>
      </c>
      <c r="B11" s="200"/>
      <c r="C11" s="203"/>
      <c r="D11" s="203"/>
      <c r="E11" s="202">
        <v>0</v>
      </c>
      <c r="F11" s="202">
        <v>0</v>
      </c>
      <c r="G11" s="202">
        <v>0</v>
      </c>
      <c r="H11" s="202">
        <v>0</v>
      </c>
    </row>
    <row r="12" spans="1:8" ht="15.75" thickBot="1">
      <c r="A12" s="199">
        <v>4</v>
      </c>
      <c r="B12" s="200"/>
      <c r="C12" s="201"/>
      <c r="D12" s="201"/>
      <c r="E12" s="202">
        <v>0</v>
      </c>
      <c r="F12" s="202">
        <v>0</v>
      </c>
      <c r="G12" s="202">
        <v>0</v>
      </c>
      <c r="H12" s="202">
        <v>0</v>
      </c>
    </row>
    <row r="13" spans="1:8" ht="15.75" thickBot="1">
      <c r="A13" s="199">
        <v>4</v>
      </c>
      <c r="B13" s="200"/>
      <c r="C13" s="201"/>
      <c r="D13" s="201"/>
      <c r="E13" s="202">
        <v>0</v>
      </c>
      <c r="F13" s="202">
        <v>0</v>
      </c>
      <c r="G13" s="202">
        <v>0</v>
      </c>
      <c r="H13" s="202">
        <v>0</v>
      </c>
    </row>
    <row r="14" spans="1:8" ht="15.75" thickBot="1">
      <c r="A14" s="199">
        <v>5</v>
      </c>
      <c r="B14" s="200"/>
      <c r="C14" s="203"/>
      <c r="D14" s="203"/>
      <c r="E14" s="202">
        <v>0</v>
      </c>
      <c r="F14" s="202">
        <v>0</v>
      </c>
      <c r="G14" s="202">
        <v>0</v>
      </c>
      <c r="H14" s="202">
        <v>0</v>
      </c>
    </row>
    <row r="15" spans="1:8" ht="15.75" thickBot="1">
      <c r="A15" s="199">
        <v>5</v>
      </c>
      <c r="B15" s="200"/>
      <c r="C15" s="201"/>
      <c r="D15" s="203"/>
      <c r="E15" s="202">
        <v>0</v>
      </c>
      <c r="F15" s="202">
        <v>0</v>
      </c>
      <c r="G15" s="202">
        <v>0</v>
      </c>
      <c r="H15" s="202">
        <v>0</v>
      </c>
    </row>
    <row r="16" spans="1:8" ht="18" thickBot="1">
      <c r="A16" s="199">
        <v>6</v>
      </c>
      <c r="B16" s="204" t="s">
        <v>440</v>
      </c>
      <c r="C16" s="205"/>
      <c r="D16" s="206"/>
      <c r="E16" s="207">
        <v>0</v>
      </c>
      <c r="F16" s="207">
        <v>0</v>
      </c>
      <c r="G16" s="207">
        <v>0</v>
      </c>
      <c r="H16" s="207">
        <v>0</v>
      </c>
    </row>
    <row r="17" spans="2:8" ht="15.75">
      <c r="B17" s="199"/>
      <c r="C17" s="194"/>
      <c r="D17" s="194"/>
      <c r="E17" s="208"/>
      <c r="F17" s="208"/>
      <c r="G17" s="208"/>
      <c r="H17" s="208"/>
    </row>
  </sheetData>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3"/>
  <sheetViews>
    <sheetView tabSelected="1" zoomScale="75" zoomScaleNormal="75" zoomScaleSheetLayoutView="75" workbookViewId="0">
      <selection activeCell="B1" sqref="B1"/>
    </sheetView>
  </sheetViews>
  <sheetFormatPr defaultColWidth="8.88671875"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3" width="8.88671875" style="1"/>
    <col min="14" max="14" width="12.88671875" style="1" customWidth="1"/>
    <col min="15" max="17" width="8.88671875" style="1"/>
    <col min="18" max="18" width="13.33203125" style="1" customWidth="1"/>
    <col min="19" max="16384" width="8.88671875" style="1"/>
  </cols>
  <sheetData>
    <row r="1" spans="1:11">
      <c r="K1" s="2" t="s">
        <v>303</v>
      </c>
    </row>
    <row r="2" spans="1:11">
      <c r="B2" s="3"/>
      <c r="C2" s="3"/>
      <c r="D2" s="4"/>
      <c r="E2" s="3"/>
      <c r="F2" s="3"/>
      <c r="G2" s="3"/>
      <c r="H2" s="5"/>
      <c r="I2" s="5"/>
      <c r="J2" s="338" t="s">
        <v>185</v>
      </c>
      <c r="K2" s="338"/>
    </row>
    <row r="3" spans="1:11">
      <c r="B3" s="3"/>
      <c r="C3" s="3"/>
      <c r="D3" s="4"/>
      <c r="E3" s="3"/>
      <c r="F3" s="3"/>
      <c r="G3" s="3"/>
      <c r="H3" s="5"/>
      <c r="I3" s="5"/>
      <c r="J3" s="7"/>
      <c r="K3" s="7"/>
    </row>
    <row r="4" spans="1:11">
      <c r="B4" s="3" t="s">
        <v>0</v>
      </c>
      <c r="C4" s="3"/>
      <c r="D4" s="4" t="s">
        <v>1</v>
      </c>
      <c r="E4" s="3"/>
      <c r="F4" s="3"/>
      <c r="G4" s="3"/>
      <c r="H4" s="253"/>
      <c r="I4" s="254"/>
      <c r="J4" s="255"/>
      <c r="K4" s="256" t="s">
        <v>472</v>
      </c>
    </row>
    <row r="5" spans="1:11">
      <c r="B5" s="3"/>
      <c r="C5" s="8" t="s">
        <v>2</v>
      </c>
      <c r="D5" s="8" t="s">
        <v>3</v>
      </c>
      <c r="E5" s="8"/>
      <c r="F5" s="8"/>
      <c r="G5" s="8"/>
      <c r="H5" s="5"/>
      <c r="I5" s="5"/>
      <c r="J5" s="7"/>
      <c r="K5" s="7"/>
    </row>
    <row r="6" spans="1:11">
      <c r="B6" s="7"/>
      <c r="C6" s="7"/>
      <c r="D6" s="7"/>
      <c r="E6" s="7"/>
      <c r="F6" s="7"/>
      <c r="G6" s="7"/>
      <c r="H6" s="7"/>
      <c r="I6" s="7"/>
      <c r="J6" s="7"/>
      <c r="K6" s="7"/>
    </row>
    <row r="7" spans="1:11">
      <c r="A7" s="9"/>
      <c r="B7" s="7"/>
      <c r="C7" s="7"/>
      <c r="D7" s="257" t="s">
        <v>365</v>
      </c>
      <c r="E7" s="7"/>
      <c r="F7" s="7"/>
      <c r="G7" s="7"/>
      <c r="H7" s="7"/>
      <c r="I7" s="7"/>
      <c r="J7" s="7"/>
      <c r="K7" s="7"/>
    </row>
    <row r="8" spans="1:11">
      <c r="A8" s="9"/>
      <c r="B8" s="7"/>
      <c r="C8" s="7"/>
      <c r="D8" s="10"/>
      <c r="E8" s="7"/>
      <c r="F8" s="7"/>
      <c r="G8" s="7"/>
      <c r="H8" s="7"/>
      <c r="I8" s="7"/>
      <c r="J8" s="7"/>
      <c r="K8" s="7"/>
    </row>
    <row r="9" spans="1:11">
      <c r="A9" s="9" t="s">
        <v>4</v>
      </c>
      <c r="B9" s="7"/>
      <c r="C9" s="7"/>
      <c r="D9" s="10"/>
      <c r="E9" s="7"/>
      <c r="F9" s="7"/>
      <c r="G9" s="7"/>
      <c r="H9" s="7"/>
      <c r="I9" s="9" t="s">
        <v>5</v>
      </c>
      <c r="J9" s="7"/>
      <c r="K9" s="7"/>
    </row>
    <row r="10" spans="1:11" ht="16.5" thickBot="1">
      <c r="A10" s="11" t="s">
        <v>6</v>
      </c>
      <c r="B10" s="7"/>
      <c r="C10" s="7"/>
      <c r="D10" s="7"/>
      <c r="E10" s="7"/>
      <c r="F10" s="7"/>
      <c r="G10" s="7"/>
      <c r="H10" s="7"/>
      <c r="I10" s="11" t="s">
        <v>7</v>
      </c>
      <c r="J10" s="7"/>
      <c r="K10" s="7"/>
    </row>
    <row r="11" spans="1:11">
      <c r="A11" s="9">
        <v>1</v>
      </c>
      <c r="B11" s="7" t="s">
        <v>255</v>
      </c>
      <c r="C11" s="7"/>
      <c r="D11" s="12"/>
      <c r="E11" s="7"/>
      <c r="F11" s="7"/>
      <c r="G11" s="7"/>
      <c r="H11" s="7"/>
      <c r="I11" s="13">
        <f>+I193</f>
        <v>5338368.5136595629</v>
      </c>
      <c r="J11" s="7"/>
      <c r="K11" s="7"/>
    </row>
    <row r="12" spans="1:11">
      <c r="A12" s="9"/>
      <c r="B12" s="7"/>
      <c r="C12" s="7"/>
      <c r="D12" s="7"/>
      <c r="E12" s="7"/>
      <c r="F12" s="7"/>
      <c r="G12" s="7"/>
      <c r="H12" s="7"/>
      <c r="I12" s="12"/>
      <c r="J12" s="7"/>
      <c r="K12" s="7"/>
    </row>
    <row r="13" spans="1:11" ht="16.5" thickBot="1">
      <c r="A13" s="9" t="s">
        <v>2</v>
      </c>
      <c r="B13" s="14" t="s">
        <v>8</v>
      </c>
      <c r="C13" s="8" t="s">
        <v>175</v>
      </c>
      <c r="D13" s="11" t="s">
        <v>9</v>
      </c>
      <c r="E13" s="8"/>
      <c r="F13" s="15" t="s">
        <v>10</v>
      </c>
      <c r="G13" s="15"/>
      <c r="H13" s="7"/>
      <c r="I13" s="12"/>
      <c r="J13" s="7"/>
      <c r="K13" s="7"/>
    </row>
    <row r="14" spans="1:11">
      <c r="A14" s="9">
        <v>2</v>
      </c>
      <c r="B14" s="14" t="s">
        <v>11</v>
      </c>
      <c r="C14" s="8" t="s">
        <v>173</v>
      </c>
      <c r="D14" s="8">
        <f>I253</f>
        <v>0</v>
      </c>
      <c r="E14" s="8"/>
      <c r="F14" s="8" t="s">
        <v>12</v>
      </c>
      <c r="G14" s="16">
        <f>I219</f>
        <v>0.24689485920361787</v>
      </c>
      <c r="H14" s="8"/>
      <c r="I14" s="8">
        <f>+G14*D14</f>
        <v>0</v>
      </c>
      <c r="J14" s="7"/>
      <c r="K14" s="7"/>
    </row>
    <row r="15" spans="1:11">
      <c r="A15" s="9">
        <v>3</v>
      </c>
      <c r="B15" s="14" t="s">
        <v>13</v>
      </c>
      <c r="C15" s="8" t="s">
        <v>167</v>
      </c>
      <c r="D15" s="8">
        <f>I260</f>
        <v>0</v>
      </c>
      <c r="E15" s="8"/>
      <c r="F15" s="8" t="str">
        <f>+F14</f>
        <v>TP</v>
      </c>
      <c r="G15" s="16">
        <f>+G14</f>
        <v>0.24689485920361787</v>
      </c>
      <c r="H15" s="8"/>
      <c r="I15" s="8">
        <f>+G15*D15</f>
        <v>0</v>
      </c>
      <c r="J15" s="7"/>
      <c r="K15" s="7"/>
    </row>
    <row r="16" spans="1:11">
      <c r="A16" s="9">
        <v>4</v>
      </c>
      <c r="B16" s="14" t="s">
        <v>14</v>
      </c>
      <c r="C16" s="8"/>
      <c r="D16" s="258">
        <v>0</v>
      </c>
      <c r="E16" s="8"/>
      <c r="F16" s="8" t="s">
        <v>12</v>
      </c>
      <c r="G16" s="16">
        <f>+G14</f>
        <v>0.24689485920361787</v>
      </c>
      <c r="H16" s="8"/>
      <c r="I16" s="8">
        <f>+G16*D16</f>
        <v>0</v>
      </c>
      <c r="J16" s="7"/>
      <c r="K16" s="7"/>
    </row>
    <row r="17" spans="1:12" ht="16.5" thickBot="1">
      <c r="A17" s="9">
        <v>5</v>
      </c>
      <c r="B17" s="14" t="s">
        <v>15</v>
      </c>
      <c r="C17" s="8"/>
      <c r="D17" s="258">
        <v>0</v>
      </c>
      <c r="E17" s="8"/>
      <c r="F17" s="8" t="s">
        <v>12</v>
      </c>
      <c r="G17" s="16">
        <f>+G14</f>
        <v>0.24689485920361787</v>
      </c>
      <c r="H17" s="8"/>
      <c r="I17" s="18">
        <f>+G17*D17</f>
        <v>0</v>
      </c>
      <c r="J17" s="7"/>
      <c r="K17" s="7"/>
    </row>
    <row r="18" spans="1:12">
      <c r="A18" s="9">
        <v>6</v>
      </c>
      <c r="B18" s="14" t="s">
        <v>16</v>
      </c>
      <c r="C18" s="7"/>
      <c r="D18" s="19" t="s">
        <v>2</v>
      </c>
      <c r="E18" s="8"/>
      <c r="F18" s="8"/>
      <c r="G18" s="16"/>
      <c r="H18" s="8"/>
      <c r="I18" s="8">
        <f>SUM(I14:I17)</f>
        <v>0</v>
      </c>
      <c r="J18" s="7"/>
      <c r="K18" s="7"/>
    </row>
    <row r="19" spans="1:12">
      <c r="A19" s="9"/>
      <c r="C19" s="7"/>
      <c r="D19" s="8" t="s">
        <v>2</v>
      </c>
      <c r="E19" s="7"/>
      <c r="F19" s="7"/>
      <c r="G19" s="16"/>
      <c r="H19" s="7"/>
      <c r="J19" s="7"/>
      <c r="K19" s="7"/>
    </row>
    <row r="20" spans="1:12" ht="16.5" thickBot="1">
      <c r="A20" s="9">
        <v>7</v>
      </c>
      <c r="B20" s="14" t="s">
        <v>17</v>
      </c>
      <c r="C20" s="7" t="s">
        <v>204</v>
      </c>
      <c r="D20" s="19" t="s">
        <v>2</v>
      </c>
      <c r="E20" s="8"/>
      <c r="F20" s="8"/>
      <c r="G20" s="8"/>
      <c r="H20" s="8"/>
      <c r="I20" s="20">
        <f>+I11-I18</f>
        <v>5338368.5136595629</v>
      </c>
      <c r="J20" s="7"/>
      <c r="K20" s="7"/>
    </row>
    <row r="21" spans="1:12" ht="16.5" thickTop="1">
      <c r="A21" s="9"/>
      <c r="C21" s="7"/>
      <c r="D21" s="19"/>
      <c r="E21" s="8"/>
      <c r="F21" s="8"/>
      <c r="G21" s="8"/>
      <c r="H21" s="8"/>
      <c r="J21" s="7"/>
      <c r="K21" s="7"/>
    </row>
    <row r="22" spans="1:12">
      <c r="A22" s="9"/>
      <c r="B22" s="14" t="s">
        <v>18</v>
      </c>
      <c r="C22" s="7"/>
      <c r="D22" s="12"/>
      <c r="E22" s="7"/>
      <c r="F22" s="7"/>
      <c r="G22" s="7"/>
      <c r="H22" s="7"/>
      <c r="I22" s="12"/>
      <c r="J22" s="7"/>
      <c r="K22" s="7"/>
    </row>
    <row r="23" spans="1:12">
      <c r="A23" s="9">
        <v>8</v>
      </c>
      <c r="B23" s="14" t="s">
        <v>19</v>
      </c>
      <c r="D23" s="12"/>
      <c r="E23" s="7"/>
      <c r="F23" s="7"/>
      <c r="G23" s="5" t="s">
        <v>20</v>
      </c>
      <c r="H23" s="7"/>
      <c r="I23" s="17">
        <v>0</v>
      </c>
      <c r="J23" s="7"/>
      <c r="K23" s="7"/>
      <c r="L23" s="1" t="s">
        <v>532</v>
      </c>
    </row>
    <row r="24" spans="1:12">
      <c r="A24" s="9">
        <v>9</v>
      </c>
      <c r="B24" s="14" t="s">
        <v>21</v>
      </c>
      <c r="C24" s="8"/>
      <c r="D24" s="8"/>
      <c r="E24" s="8"/>
      <c r="F24" s="8"/>
      <c r="G24" s="8" t="s">
        <v>22</v>
      </c>
      <c r="H24" s="8"/>
      <c r="I24" s="17">
        <v>0</v>
      </c>
      <c r="J24" s="7"/>
      <c r="K24" s="7"/>
    </row>
    <row r="25" spans="1:12">
      <c r="A25" s="9">
        <v>10</v>
      </c>
      <c r="B25" s="14" t="s">
        <v>23</v>
      </c>
      <c r="C25" s="7"/>
      <c r="D25" s="7"/>
      <c r="E25" s="7"/>
      <c r="F25" s="7"/>
      <c r="G25" s="5" t="s">
        <v>24</v>
      </c>
      <c r="H25" s="7"/>
      <c r="I25" s="17">
        <v>0</v>
      </c>
      <c r="J25" s="7"/>
      <c r="K25" s="7"/>
    </row>
    <row r="26" spans="1:12">
      <c r="A26" s="9">
        <v>11</v>
      </c>
      <c r="B26" s="21" t="s">
        <v>25</v>
      </c>
      <c r="C26" s="7"/>
      <c r="D26" s="7"/>
      <c r="E26" s="7"/>
      <c r="F26" s="7"/>
      <c r="G26" s="5" t="s">
        <v>26</v>
      </c>
      <c r="H26" s="7"/>
      <c r="I26" s="17">
        <v>0</v>
      </c>
      <c r="J26" s="7"/>
      <c r="K26" s="7"/>
    </row>
    <row r="27" spans="1:12">
      <c r="A27" s="9">
        <v>12</v>
      </c>
      <c r="B27" s="21" t="s">
        <v>27</v>
      </c>
      <c r="C27" s="7"/>
      <c r="D27" s="7"/>
      <c r="E27" s="7"/>
      <c r="F27" s="7"/>
      <c r="G27" s="5"/>
      <c r="H27" s="7"/>
      <c r="I27" s="17">
        <v>0</v>
      </c>
      <c r="J27" s="7"/>
      <c r="K27" s="7"/>
    </row>
    <row r="28" spans="1:12">
      <c r="A28" s="9">
        <v>13</v>
      </c>
      <c r="B28" s="21" t="s">
        <v>237</v>
      </c>
      <c r="C28" s="7"/>
      <c r="D28" s="7"/>
      <c r="E28" s="7"/>
      <c r="F28" s="7"/>
      <c r="G28" s="5"/>
      <c r="H28" s="7"/>
      <c r="I28" s="17">
        <v>0</v>
      </c>
      <c r="J28" s="7"/>
      <c r="K28" s="7"/>
    </row>
    <row r="29" spans="1:12">
      <c r="A29" s="9">
        <v>14</v>
      </c>
      <c r="B29" s="3" t="s">
        <v>168</v>
      </c>
      <c r="C29" s="7"/>
      <c r="D29" s="7"/>
      <c r="E29" s="7"/>
      <c r="F29" s="7"/>
      <c r="G29" s="7"/>
      <c r="H29" s="7"/>
      <c r="I29" s="17">
        <v>0</v>
      </c>
      <c r="J29" s="7"/>
      <c r="K29" s="7"/>
    </row>
    <row r="30" spans="1:12">
      <c r="A30" s="9">
        <v>15</v>
      </c>
      <c r="B30" s="14" t="s">
        <v>28</v>
      </c>
      <c r="C30" s="7"/>
      <c r="D30" s="7"/>
      <c r="E30" s="7"/>
      <c r="F30" s="7"/>
      <c r="G30" s="7"/>
      <c r="H30" s="7"/>
      <c r="I30" s="12">
        <f>SUM(I23:I29)</f>
        <v>0</v>
      </c>
      <c r="J30" s="7"/>
      <c r="K30" s="7"/>
    </row>
    <row r="31" spans="1:12">
      <c r="A31" s="9"/>
      <c r="B31" s="14"/>
      <c r="C31" s="7"/>
      <c r="D31" s="7"/>
      <c r="E31" s="7"/>
      <c r="F31" s="7"/>
      <c r="G31" s="7"/>
      <c r="H31" s="7"/>
      <c r="I31" s="12"/>
      <c r="J31" s="7"/>
      <c r="K31" s="7"/>
    </row>
    <row r="32" spans="1:12">
      <c r="A32" s="9">
        <v>16</v>
      </c>
      <c r="B32" s="14" t="s">
        <v>29</v>
      </c>
      <c r="C32" s="7" t="s">
        <v>210</v>
      </c>
      <c r="D32" s="22">
        <f>IF(I30&gt;0,I20/I30,0)</f>
        <v>0</v>
      </c>
      <c r="E32" s="7"/>
      <c r="F32" s="7"/>
      <c r="G32" s="7"/>
      <c r="H32" s="7"/>
      <c r="J32" s="7"/>
      <c r="K32" s="7"/>
    </row>
    <row r="33" spans="1:11">
      <c r="A33" s="9">
        <v>17</v>
      </c>
      <c r="B33" s="14" t="s">
        <v>236</v>
      </c>
      <c r="C33" s="7"/>
      <c r="D33" s="22">
        <f>+D32/12</f>
        <v>0</v>
      </c>
      <c r="E33" s="7"/>
      <c r="F33" s="7"/>
      <c r="G33" s="7"/>
      <c r="H33" s="7"/>
      <c r="J33" s="7"/>
      <c r="K33" s="7"/>
    </row>
    <row r="34" spans="1:11">
      <c r="A34" s="9"/>
      <c r="B34" s="14"/>
      <c r="C34" s="7"/>
      <c r="D34" s="22"/>
      <c r="E34" s="7"/>
      <c r="F34" s="7"/>
      <c r="G34" s="7"/>
      <c r="H34" s="7"/>
      <c r="J34" s="7"/>
      <c r="K34" s="7"/>
    </row>
    <row r="35" spans="1:11">
      <c r="A35" s="9"/>
      <c r="B35" s="14"/>
      <c r="C35" s="7"/>
      <c r="D35" s="23" t="s">
        <v>30</v>
      </c>
      <c r="E35" s="7"/>
      <c r="F35" s="7"/>
      <c r="G35" s="7"/>
      <c r="H35" s="7"/>
      <c r="I35" s="24" t="s">
        <v>31</v>
      </c>
      <c r="J35" s="7"/>
      <c r="K35" s="7"/>
    </row>
    <row r="36" spans="1:11">
      <c r="A36" s="9">
        <v>18</v>
      </c>
      <c r="B36" s="14" t="s">
        <v>32</v>
      </c>
      <c r="C36" s="7" t="s">
        <v>209</v>
      </c>
      <c r="D36" s="22">
        <f>+D32/52</f>
        <v>0</v>
      </c>
      <c r="E36" s="7"/>
      <c r="F36" s="7"/>
      <c r="G36" s="7"/>
      <c r="H36" s="7"/>
      <c r="I36" s="25">
        <f>+D32/52</f>
        <v>0</v>
      </c>
      <c r="J36" s="7"/>
      <c r="K36" s="7"/>
    </row>
    <row r="37" spans="1:11">
      <c r="A37" s="9">
        <v>19</v>
      </c>
      <c r="B37" s="14" t="s">
        <v>33</v>
      </c>
      <c r="C37" s="7" t="s">
        <v>256</v>
      </c>
      <c r="D37" s="22">
        <f>+D32/260</f>
        <v>0</v>
      </c>
      <c r="E37" s="7" t="s">
        <v>34</v>
      </c>
      <c r="G37" s="7"/>
      <c r="H37" s="7"/>
      <c r="I37" s="25">
        <f>+D32/365</f>
        <v>0</v>
      </c>
      <c r="J37" s="7"/>
      <c r="K37" s="7"/>
    </row>
    <row r="38" spans="1:11">
      <c r="A38" s="9">
        <v>20</v>
      </c>
      <c r="B38" s="14" t="s">
        <v>35</v>
      </c>
      <c r="C38" s="7" t="s">
        <v>257</v>
      </c>
      <c r="D38" s="22">
        <f>+D32/4160*1000</f>
        <v>0</v>
      </c>
      <c r="E38" s="7" t="s">
        <v>36</v>
      </c>
      <c r="G38" s="7"/>
      <c r="H38" s="7"/>
      <c r="I38" s="25">
        <f>+D32/8760*1000</f>
        <v>0</v>
      </c>
      <c r="J38" s="7"/>
      <c r="K38" s="7"/>
    </row>
    <row r="39" spans="1:11">
      <c r="A39" s="9"/>
      <c r="B39" s="14"/>
      <c r="C39" s="7" t="s">
        <v>37</v>
      </c>
      <c r="D39" s="7"/>
      <c r="E39" s="7" t="s">
        <v>38</v>
      </c>
      <c r="G39" s="7"/>
      <c r="H39" s="7"/>
      <c r="J39" s="7"/>
      <c r="K39" s="7" t="s">
        <v>2</v>
      </c>
    </row>
    <row r="40" spans="1:11">
      <c r="A40" s="9"/>
      <c r="B40" s="14"/>
      <c r="C40" s="7"/>
      <c r="D40" s="7"/>
      <c r="E40" s="7"/>
      <c r="G40" s="7"/>
      <c r="H40" s="7"/>
      <c r="J40" s="7"/>
      <c r="K40" s="7" t="s">
        <v>2</v>
      </c>
    </row>
    <row r="41" spans="1:11">
      <c r="A41" s="9">
        <v>21</v>
      </c>
      <c r="B41" s="14" t="s">
        <v>235</v>
      </c>
      <c r="C41" s="7" t="s">
        <v>205</v>
      </c>
      <c r="D41" s="298">
        <v>0</v>
      </c>
      <c r="E41" s="26" t="s">
        <v>39</v>
      </c>
      <c r="F41" s="26"/>
      <c r="G41" s="26"/>
      <c r="H41" s="26"/>
      <c r="I41" s="26">
        <f>D41</f>
        <v>0</v>
      </c>
      <c r="J41" s="26" t="s">
        <v>39</v>
      </c>
      <c r="K41" s="7"/>
    </row>
    <row r="42" spans="1:11">
      <c r="A42" s="9">
        <v>22</v>
      </c>
      <c r="B42" s="14"/>
      <c r="C42" s="7"/>
      <c r="D42" s="298">
        <v>0</v>
      </c>
      <c r="E42" s="26" t="s">
        <v>40</v>
      </c>
      <c r="F42" s="26"/>
      <c r="G42" s="26"/>
      <c r="H42" s="26"/>
      <c r="I42" s="26">
        <f>D42</f>
        <v>0</v>
      </c>
      <c r="J42" s="26" t="s">
        <v>40</v>
      </c>
      <c r="K42" s="7"/>
    </row>
    <row r="43" spans="1:11">
      <c r="A43" s="9"/>
      <c r="B43" s="14"/>
      <c r="C43" s="7"/>
      <c r="D43" s="77"/>
      <c r="E43" s="26"/>
      <c r="F43" s="26"/>
      <c r="G43" s="26"/>
      <c r="H43" s="26"/>
      <c r="I43" s="26"/>
      <c r="J43" s="26"/>
      <c r="K43" s="7"/>
    </row>
    <row r="44" spans="1:11">
      <c r="B44" s="3"/>
      <c r="C44" s="3"/>
      <c r="D44" s="4"/>
      <c r="E44" s="3"/>
      <c r="F44" s="3"/>
      <c r="G44" s="3"/>
      <c r="H44" s="5"/>
      <c r="I44" s="6"/>
      <c r="J44" s="6"/>
      <c r="K44" s="6"/>
    </row>
    <row r="45" spans="1:11">
      <c r="B45" s="3"/>
      <c r="C45" s="3"/>
      <c r="D45" s="4"/>
      <c r="E45" s="3"/>
      <c r="F45" s="3"/>
      <c r="G45" s="3"/>
      <c r="H45" s="5"/>
      <c r="I45" s="6"/>
      <c r="J45" s="6"/>
      <c r="K45" s="6"/>
    </row>
    <row r="46" spans="1:11">
      <c r="B46" s="3"/>
      <c r="C46" s="3"/>
      <c r="D46" s="4"/>
      <c r="E46" s="3"/>
      <c r="F46" s="3"/>
      <c r="G46" s="3"/>
      <c r="H46" s="5"/>
      <c r="I46" s="6"/>
      <c r="J46" s="6"/>
      <c r="K46" s="6"/>
    </row>
    <row r="47" spans="1:11">
      <c r="B47" s="3"/>
      <c r="C47" s="3"/>
      <c r="D47" s="4"/>
      <c r="E47" s="3"/>
      <c r="F47" s="3"/>
      <c r="G47" s="3"/>
      <c r="H47" s="5"/>
      <c r="I47" s="6"/>
      <c r="J47" s="6"/>
      <c r="K47" s="6"/>
    </row>
    <row r="48" spans="1:11">
      <c r="B48" s="3"/>
      <c r="C48" s="3"/>
      <c r="D48" s="4"/>
      <c r="E48" s="3"/>
      <c r="F48" s="3"/>
      <c r="G48" s="3"/>
      <c r="H48" s="5"/>
      <c r="I48" s="6"/>
      <c r="J48" s="6"/>
      <c r="K48" s="6"/>
    </row>
    <row r="49" spans="1:11">
      <c r="B49" s="3"/>
      <c r="C49" s="3"/>
      <c r="D49" s="4"/>
      <c r="E49" s="3"/>
      <c r="F49" s="3"/>
      <c r="G49" s="3"/>
      <c r="H49" s="5"/>
      <c r="I49" s="6"/>
      <c r="J49" s="6"/>
      <c r="K49" s="6"/>
    </row>
    <row r="50" spans="1:11">
      <c r="B50" s="3"/>
      <c r="C50" s="3"/>
      <c r="D50" s="4"/>
      <c r="E50" s="3"/>
      <c r="F50" s="3"/>
      <c r="G50" s="3"/>
      <c r="H50" s="5"/>
      <c r="I50" s="6"/>
      <c r="J50" s="6"/>
      <c r="K50" s="6"/>
    </row>
    <row r="51" spans="1:11">
      <c r="B51" s="3"/>
      <c r="C51" s="3"/>
      <c r="D51" s="4"/>
      <c r="E51" s="3"/>
      <c r="F51" s="3"/>
      <c r="G51" s="3"/>
      <c r="H51" s="5"/>
      <c r="I51" s="6"/>
      <c r="J51" s="6"/>
      <c r="K51" s="6"/>
    </row>
    <row r="52" spans="1:11">
      <c r="B52" s="3"/>
      <c r="C52" s="3"/>
      <c r="D52" s="4"/>
      <c r="E52" s="3"/>
      <c r="F52" s="3"/>
      <c r="G52" s="3"/>
      <c r="H52" s="5"/>
      <c r="I52" s="6"/>
      <c r="J52" s="6"/>
      <c r="K52" s="6"/>
    </row>
    <row r="53" spans="1:11">
      <c r="B53" s="3"/>
      <c r="C53" s="3"/>
      <c r="D53" s="4"/>
      <c r="E53" s="3"/>
      <c r="F53" s="3"/>
      <c r="G53" s="3"/>
      <c r="H53" s="5"/>
      <c r="I53" s="6"/>
      <c r="J53" s="6"/>
      <c r="K53" s="6"/>
    </row>
    <row r="54" spans="1:11">
      <c r="B54" s="3"/>
      <c r="C54" s="3"/>
      <c r="D54" s="4"/>
      <c r="E54" s="3"/>
      <c r="F54" s="3"/>
      <c r="G54" s="3"/>
      <c r="H54" s="5"/>
      <c r="I54" s="6"/>
      <c r="J54" s="6"/>
      <c r="K54" s="6"/>
    </row>
    <row r="55" spans="1:11">
      <c r="B55" s="3"/>
      <c r="C55" s="3"/>
      <c r="D55" s="4"/>
      <c r="E55" s="3"/>
      <c r="F55" s="3"/>
      <c r="G55" s="3"/>
      <c r="H55" s="5"/>
      <c r="I55" s="6"/>
      <c r="J55" s="6"/>
      <c r="K55" s="6"/>
    </row>
    <row r="56" spans="1:11">
      <c r="B56" s="3"/>
      <c r="C56" s="3"/>
      <c r="D56" s="4"/>
      <c r="E56" s="3"/>
      <c r="F56" s="3"/>
      <c r="G56" s="3"/>
      <c r="H56" s="5"/>
      <c r="I56" s="6"/>
      <c r="J56" s="6"/>
      <c r="K56" s="6"/>
    </row>
    <row r="57" spans="1:11">
      <c r="B57" s="3"/>
      <c r="C57" s="3"/>
      <c r="D57" s="4"/>
      <c r="E57" s="3"/>
      <c r="F57" s="3"/>
      <c r="G57" s="3"/>
      <c r="H57" s="5"/>
      <c r="I57" s="6"/>
      <c r="J57" s="6"/>
      <c r="K57" s="6"/>
    </row>
    <row r="58" spans="1:11">
      <c r="B58" s="3"/>
      <c r="C58" s="3"/>
      <c r="D58" s="4"/>
      <c r="E58" s="3"/>
      <c r="F58" s="3"/>
      <c r="G58" s="3"/>
      <c r="H58" s="5"/>
      <c r="I58" s="6"/>
      <c r="J58" s="6"/>
      <c r="K58" s="6"/>
    </row>
    <row r="59" spans="1:11">
      <c r="B59" s="3"/>
      <c r="C59" s="3"/>
      <c r="D59" s="4"/>
      <c r="E59" s="3"/>
      <c r="F59" s="3"/>
      <c r="G59" s="3"/>
      <c r="H59" s="5"/>
      <c r="I59" s="6"/>
      <c r="J59" s="6"/>
      <c r="K59" s="6"/>
    </row>
    <row r="60" spans="1:11">
      <c r="B60" s="3"/>
      <c r="C60" s="3"/>
      <c r="D60" s="4"/>
      <c r="E60" s="3"/>
      <c r="F60" s="3"/>
      <c r="G60" s="3"/>
      <c r="H60" s="5"/>
      <c r="I60" s="6"/>
      <c r="J60" s="6"/>
      <c r="K60" s="6"/>
    </row>
    <row r="61" spans="1:11">
      <c r="B61" s="3"/>
      <c r="C61" s="3"/>
      <c r="D61" s="4"/>
      <c r="E61" s="3"/>
      <c r="F61" s="3"/>
      <c r="G61" s="3"/>
      <c r="H61" s="5"/>
      <c r="I61" s="6"/>
      <c r="J61" s="6"/>
      <c r="K61" s="6"/>
    </row>
    <row r="62" spans="1:11">
      <c r="A62" s="9"/>
      <c r="B62" s="14"/>
      <c r="C62" s="7"/>
      <c r="D62" s="77"/>
      <c r="E62" s="26"/>
      <c r="F62" s="26"/>
      <c r="G62" s="26"/>
      <c r="H62" s="26"/>
      <c r="I62" s="26"/>
      <c r="J62" s="26"/>
      <c r="K62" s="7"/>
    </row>
    <row r="63" spans="1:11">
      <c r="A63" s="9"/>
      <c r="B63" s="14"/>
      <c r="C63" s="7"/>
      <c r="D63" s="77"/>
      <c r="E63" s="26"/>
      <c r="F63" s="26"/>
      <c r="G63" s="26"/>
      <c r="H63" s="26"/>
      <c r="I63" s="26"/>
      <c r="J63" s="26"/>
      <c r="K63" s="7"/>
    </row>
    <row r="64" spans="1:11">
      <c r="A64" s="9"/>
      <c r="B64" s="14"/>
      <c r="C64" s="7"/>
      <c r="D64" s="77"/>
      <c r="E64" s="26"/>
      <c r="F64" s="26"/>
      <c r="G64" s="26"/>
      <c r="H64" s="26"/>
      <c r="I64" s="26"/>
      <c r="J64" s="26"/>
      <c r="K64" s="7"/>
    </row>
    <row r="65" spans="1:11">
      <c r="A65" s="9"/>
      <c r="B65" s="14"/>
      <c r="C65" s="7"/>
      <c r="D65" s="77"/>
      <c r="E65" s="26"/>
      <c r="F65" s="26"/>
      <c r="G65" s="26"/>
      <c r="H65" s="26"/>
      <c r="I65" s="26"/>
      <c r="J65" s="26"/>
      <c r="K65" s="7"/>
    </row>
    <row r="66" spans="1:11">
      <c r="J66" s="5"/>
      <c r="K66" s="2" t="s">
        <v>303</v>
      </c>
    </row>
    <row r="67" spans="1:11">
      <c r="B67" s="3"/>
      <c r="C67" s="3"/>
      <c r="D67" s="4"/>
      <c r="E67" s="3"/>
      <c r="F67" s="3"/>
      <c r="G67" s="3"/>
      <c r="H67" s="5"/>
      <c r="I67" s="5"/>
      <c r="J67" s="338" t="s">
        <v>186</v>
      </c>
      <c r="K67" s="338"/>
    </row>
    <row r="68" spans="1:11">
      <c r="B68" s="7"/>
      <c r="C68" s="7"/>
      <c r="D68" s="7"/>
      <c r="E68" s="7"/>
      <c r="F68" s="7"/>
      <c r="G68" s="7"/>
      <c r="H68" s="7"/>
      <c r="I68" s="7"/>
      <c r="J68" s="7"/>
      <c r="K68" s="7"/>
    </row>
    <row r="69" spans="1:11">
      <c r="B69" s="14" t="str">
        <f>B4</f>
        <v xml:space="preserve">Formula Rate - Non-Levelized </v>
      </c>
      <c r="C69" s="14"/>
      <c r="D69" s="27" t="str">
        <f>D4</f>
        <v xml:space="preserve">     Rate Formula Template</v>
      </c>
      <c r="E69" s="14"/>
      <c r="F69" s="14"/>
      <c r="G69" s="14"/>
      <c r="H69" s="14"/>
      <c r="J69" s="14"/>
      <c r="K69" s="76" t="str">
        <f>K4</f>
        <v>For the 12 months ended 12/31/14</v>
      </c>
    </row>
    <row r="70" spans="1:11">
      <c r="B70" s="14"/>
      <c r="C70" s="8" t="s">
        <v>2</v>
      </c>
      <c r="D70" s="8" t="str">
        <f>D5</f>
        <v xml:space="preserve"> Utilizing RUS Form 12 Data</v>
      </c>
      <c r="E70" s="8"/>
      <c r="F70" s="8"/>
      <c r="G70" s="8"/>
      <c r="H70" s="8"/>
      <c r="I70" s="8"/>
      <c r="J70" s="8"/>
      <c r="K70" s="8"/>
    </row>
    <row r="71" spans="1:11">
      <c r="B71" s="14"/>
      <c r="C71" s="8" t="s">
        <v>2</v>
      </c>
      <c r="D71" s="8" t="s">
        <v>2</v>
      </c>
      <c r="E71" s="8"/>
      <c r="F71" s="8"/>
      <c r="G71" s="8" t="s">
        <v>2</v>
      </c>
      <c r="H71" s="8"/>
      <c r="I71" s="8"/>
      <c r="J71" s="8"/>
      <c r="K71" s="8"/>
    </row>
    <row r="72" spans="1:11">
      <c r="B72" s="14"/>
      <c r="C72" s="7"/>
      <c r="D72" s="8" t="str">
        <f>D7</f>
        <v>Arkansas Electric Cooperative Corporation</v>
      </c>
      <c r="E72" s="8"/>
      <c r="F72" s="8"/>
      <c r="G72" s="8"/>
      <c r="H72" s="8"/>
      <c r="I72" s="8"/>
      <c r="J72" s="8"/>
      <c r="K72" s="8"/>
    </row>
    <row r="73" spans="1:11">
      <c r="B73" s="28" t="s">
        <v>41</v>
      </c>
      <c r="C73" s="28" t="s">
        <v>42</v>
      </c>
      <c r="D73" s="28" t="s">
        <v>43</v>
      </c>
      <c r="E73" s="8" t="s">
        <v>2</v>
      </c>
      <c r="F73" s="8"/>
      <c r="G73" s="29" t="s">
        <v>44</v>
      </c>
      <c r="H73" s="8"/>
      <c r="I73" s="30" t="s">
        <v>45</v>
      </c>
      <c r="J73" s="8"/>
      <c r="K73" s="28"/>
    </row>
    <row r="74" spans="1:11">
      <c r="B74" s="14"/>
      <c r="C74" s="31" t="s">
        <v>46</v>
      </c>
      <c r="D74" s="8"/>
      <c r="E74" s="8"/>
      <c r="F74" s="8"/>
      <c r="G74" s="9"/>
      <c r="H74" s="8"/>
      <c r="I74" s="32" t="s">
        <v>47</v>
      </c>
      <c r="J74" s="8"/>
      <c r="K74" s="28"/>
    </row>
    <row r="75" spans="1:11">
      <c r="A75" s="9" t="s">
        <v>4</v>
      </c>
      <c r="B75" s="14"/>
      <c r="C75" s="33" t="s">
        <v>48</v>
      </c>
      <c r="D75" s="32" t="s">
        <v>49</v>
      </c>
      <c r="E75" s="34"/>
      <c r="F75" s="32" t="s">
        <v>50</v>
      </c>
      <c r="H75" s="34"/>
      <c r="I75" s="9" t="s">
        <v>51</v>
      </c>
      <c r="J75" s="8"/>
      <c r="K75" s="28"/>
    </row>
    <row r="76" spans="1:11" ht="16.5" thickBot="1">
      <c r="A76" s="11" t="s">
        <v>6</v>
      </c>
      <c r="B76" s="35" t="s">
        <v>52</v>
      </c>
      <c r="C76" s="8"/>
      <c r="D76" s="8"/>
      <c r="E76" s="8"/>
      <c r="F76" s="8"/>
      <c r="G76" s="8"/>
      <c r="H76" s="8"/>
      <c r="I76" s="8"/>
      <c r="J76" s="8"/>
      <c r="K76" s="8"/>
    </row>
    <row r="77" spans="1:11">
      <c r="A77" s="9"/>
      <c r="B77" s="96" t="s">
        <v>271</v>
      </c>
      <c r="C77" s="8"/>
      <c r="D77" s="8"/>
      <c r="E77" s="8"/>
      <c r="F77" s="8"/>
      <c r="G77" s="8"/>
      <c r="H77" s="8"/>
      <c r="I77" s="8"/>
      <c r="J77" s="8"/>
      <c r="K77" s="8"/>
    </row>
    <row r="78" spans="1:11">
      <c r="A78" s="9">
        <v>1</v>
      </c>
      <c r="B78" s="14" t="s">
        <v>53</v>
      </c>
      <c r="C78" s="1" t="s">
        <v>54</v>
      </c>
      <c r="D78" s="264">
        <v>2061145455</v>
      </c>
      <c r="E78" s="8"/>
      <c r="F78" s="8" t="s">
        <v>55</v>
      </c>
      <c r="G78" s="36" t="s">
        <v>2</v>
      </c>
      <c r="H78" s="8"/>
      <c r="I78" s="8" t="s">
        <v>2</v>
      </c>
      <c r="J78" s="8"/>
      <c r="K78" s="8"/>
    </row>
    <row r="79" spans="1:11">
      <c r="A79" s="9">
        <v>2</v>
      </c>
      <c r="B79" s="14" t="s">
        <v>56</v>
      </c>
      <c r="C79" s="1" t="s">
        <v>57</v>
      </c>
      <c r="D79" s="264">
        <v>126046385</v>
      </c>
      <c r="E79" s="8"/>
      <c r="F79" s="8" t="s">
        <v>12</v>
      </c>
      <c r="G79" s="36">
        <f>I219</f>
        <v>0.24689485920361787</v>
      </c>
      <c r="H79" s="8"/>
      <c r="I79" s="8">
        <f>+G79*D79</f>
        <v>31120204.47770001</v>
      </c>
      <c r="J79" s="8"/>
      <c r="K79" s="8"/>
    </row>
    <row r="80" spans="1:11">
      <c r="A80" s="9">
        <v>3</v>
      </c>
      <c r="B80" s="14" t="s">
        <v>58</v>
      </c>
      <c r="C80" s="1" t="s">
        <v>187</v>
      </c>
      <c r="D80" s="264">
        <v>0</v>
      </c>
      <c r="E80" s="8"/>
      <c r="F80" s="8" t="s">
        <v>55</v>
      </c>
      <c r="G80" s="36" t="s">
        <v>2</v>
      </c>
      <c r="H80" s="8"/>
      <c r="I80" s="8" t="s">
        <v>2</v>
      </c>
      <c r="J80" s="8"/>
      <c r="K80" s="8"/>
    </row>
    <row r="81" spans="1:11">
      <c r="A81" s="9">
        <v>4</v>
      </c>
      <c r="B81" s="14" t="s">
        <v>59</v>
      </c>
      <c r="C81" s="1" t="s">
        <v>272</v>
      </c>
      <c r="D81" s="264">
        <f>395098+32956363</f>
        <v>33351461</v>
      </c>
      <c r="E81" s="8"/>
      <c r="F81" s="8" t="s">
        <v>60</v>
      </c>
      <c r="G81" s="36">
        <f>I227</f>
        <v>3.4895772132992151E-2</v>
      </c>
      <c r="H81" s="8"/>
      <c r="I81" s="8">
        <f>+G81*D81</f>
        <v>1163824.9833583746</v>
      </c>
      <c r="J81" s="8"/>
      <c r="K81" s="8"/>
    </row>
    <row r="82" spans="1:11" ht="16.5" thickBot="1">
      <c r="A82" s="9">
        <v>5</v>
      </c>
      <c r="B82" s="14" t="s">
        <v>61</v>
      </c>
      <c r="C82" s="8"/>
      <c r="D82" s="265">
        <v>0</v>
      </c>
      <c r="E82" s="8"/>
      <c r="F82" s="8" t="s">
        <v>62</v>
      </c>
      <c r="G82" s="36">
        <f>K231</f>
        <v>0</v>
      </c>
      <c r="H82" s="8"/>
      <c r="I82" s="18">
        <f>+G82*D82</f>
        <v>0</v>
      </c>
      <c r="J82" s="8"/>
      <c r="K82" s="8"/>
    </row>
    <row r="83" spans="1:11">
      <c r="A83" s="9">
        <v>6</v>
      </c>
      <c r="B83" s="3" t="s">
        <v>238</v>
      </c>
      <c r="C83" s="8"/>
      <c r="D83" s="93">
        <f>SUM(D78:D82)</f>
        <v>2220543301</v>
      </c>
      <c r="E83" s="8"/>
      <c r="F83" s="8" t="s">
        <v>63</v>
      </c>
      <c r="G83" s="37">
        <f>IF(I83&gt;0,I83/D83,0)</f>
        <v>1.4538797530550108E-2</v>
      </c>
      <c r="H83" s="8"/>
      <c r="I83" s="8">
        <f>SUM(I78:I82)</f>
        <v>32284029.461058386</v>
      </c>
      <c r="J83" s="8"/>
      <c r="K83" s="37"/>
    </row>
    <row r="84" spans="1:11">
      <c r="B84" s="14"/>
      <c r="C84" s="8"/>
      <c r="D84" s="93"/>
      <c r="E84" s="8"/>
      <c r="F84" s="8"/>
      <c r="G84" s="37"/>
      <c r="H84" s="8"/>
      <c r="I84" s="8"/>
      <c r="J84" s="8"/>
      <c r="K84" s="37"/>
    </row>
    <row r="85" spans="1:11">
      <c r="B85" s="96" t="s">
        <v>273</v>
      </c>
      <c r="C85" s="8"/>
      <c r="D85" s="93"/>
      <c r="E85" s="8"/>
      <c r="F85" s="8"/>
      <c r="G85" s="8"/>
      <c r="H85" s="8"/>
      <c r="I85" s="8"/>
      <c r="J85" s="8"/>
      <c r="K85" s="8"/>
    </row>
    <row r="86" spans="1:11">
      <c r="A86" s="9">
        <v>7</v>
      </c>
      <c r="B86" s="14" t="str">
        <f>+B78</f>
        <v xml:space="preserve">  Production</v>
      </c>
      <c r="C86" s="1" t="s">
        <v>188</v>
      </c>
      <c r="D86" s="266">
        <f>753853267+153867641+201928625</f>
        <v>1109649533</v>
      </c>
      <c r="E86" s="8"/>
      <c r="F86" s="8" t="str">
        <f t="shared" ref="F86:G90" si="0">+F78</f>
        <v>NA</v>
      </c>
      <c r="G86" s="36" t="str">
        <f t="shared" si="0"/>
        <v xml:space="preserve"> </v>
      </c>
      <c r="H86" s="8"/>
      <c r="I86" s="8" t="s">
        <v>2</v>
      </c>
      <c r="J86" s="8"/>
      <c r="K86" s="8"/>
    </row>
    <row r="87" spans="1:11">
      <c r="A87" s="9">
        <v>8</v>
      </c>
      <c r="B87" s="14" t="str">
        <f>+B79</f>
        <v xml:space="preserve">  Transmission</v>
      </c>
      <c r="C87" s="1" t="s">
        <v>189</v>
      </c>
      <c r="D87" s="266">
        <v>52990930</v>
      </c>
      <c r="E87" s="8"/>
      <c r="F87" s="8" t="str">
        <f t="shared" si="0"/>
        <v>TP</v>
      </c>
      <c r="G87" s="36">
        <f>I219</f>
        <v>0.24689485920361787</v>
      </c>
      <c r="H87" s="8"/>
      <c r="I87" s="8">
        <f>+G87*D87</f>
        <v>13083188.20141877</v>
      </c>
      <c r="J87" s="8"/>
      <c r="K87" s="8"/>
    </row>
    <row r="88" spans="1:11">
      <c r="A88" s="9">
        <v>9</v>
      </c>
      <c r="B88" s="14" t="str">
        <f>+B80</f>
        <v xml:space="preserve">  Distribution</v>
      </c>
      <c r="C88" s="92" t="s">
        <v>190</v>
      </c>
      <c r="D88" s="266">
        <v>0</v>
      </c>
      <c r="E88" s="8"/>
      <c r="F88" s="8" t="str">
        <f t="shared" si="0"/>
        <v>NA</v>
      </c>
      <c r="G88" s="36" t="str">
        <f t="shared" si="0"/>
        <v xml:space="preserve"> </v>
      </c>
      <c r="H88" s="8"/>
      <c r="I88" s="8" t="s">
        <v>2</v>
      </c>
      <c r="J88" s="8"/>
      <c r="K88" s="8"/>
    </row>
    <row r="89" spans="1:11">
      <c r="A89" s="9">
        <v>10</v>
      </c>
      <c r="B89" s="14" t="str">
        <f>+B81</f>
        <v xml:space="preserve">  General &amp; Intangible</v>
      </c>
      <c r="C89" s="92" t="s">
        <v>295</v>
      </c>
      <c r="D89" s="264">
        <v>14925471</v>
      </c>
      <c r="E89" s="8"/>
      <c r="F89" s="8" t="str">
        <f t="shared" si="0"/>
        <v>W/S</v>
      </c>
      <c r="G89" s="36">
        <f t="shared" si="0"/>
        <v>3.4895772132992151E-2</v>
      </c>
      <c r="H89" s="8"/>
      <c r="I89" s="8">
        <f>+G89*D89</f>
        <v>520835.83499358251</v>
      </c>
      <c r="J89" s="8"/>
      <c r="K89" s="8"/>
    </row>
    <row r="90" spans="1:11" ht="16.5" thickBot="1">
      <c r="A90" s="9">
        <v>11</v>
      </c>
      <c r="B90" s="14" t="str">
        <f>+B82</f>
        <v xml:space="preserve">  Common</v>
      </c>
      <c r="C90" s="93"/>
      <c r="D90" s="265">
        <v>0</v>
      </c>
      <c r="E90" s="8"/>
      <c r="F90" s="8" t="str">
        <f t="shared" si="0"/>
        <v>CE</v>
      </c>
      <c r="G90" s="36">
        <f t="shared" si="0"/>
        <v>0</v>
      </c>
      <c r="H90" s="8"/>
      <c r="I90" s="18">
        <f>+G90*D90</f>
        <v>0</v>
      </c>
      <c r="J90" s="8"/>
      <c r="K90" s="8"/>
    </row>
    <row r="91" spans="1:11">
      <c r="A91" s="9">
        <v>12</v>
      </c>
      <c r="B91" s="14" t="s">
        <v>239</v>
      </c>
      <c r="C91" s="8"/>
      <c r="D91" s="8">
        <f>SUM(D86:D90)</f>
        <v>1177565934</v>
      </c>
      <c r="E91" s="8"/>
      <c r="F91" s="8"/>
      <c r="G91" s="8"/>
      <c r="H91" s="8"/>
      <c r="I91" s="8">
        <f>SUM(I86:I90)</f>
        <v>13604024.036412353</v>
      </c>
      <c r="J91" s="8"/>
      <c r="K91" s="8"/>
    </row>
    <row r="92" spans="1:11">
      <c r="A92" s="9"/>
      <c r="C92" s="8" t="s">
        <v>2</v>
      </c>
      <c r="E92" s="8"/>
      <c r="F92" s="8"/>
      <c r="G92" s="37"/>
      <c r="H92" s="8"/>
      <c r="J92" s="8"/>
      <c r="K92" s="37"/>
    </row>
    <row r="93" spans="1:11">
      <c r="A93" s="9"/>
      <c r="B93" s="14" t="s">
        <v>64</v>
      </c>
      <c r="C93" s="8"/>
      <c r="D93" s="8"/>
      <c r="E93" s="8"/>
      <c r="F93" s="8"/>
      <c r="G93" s="8"/>
      <c r="H93" s="8"/>
      <c r="I93" s="8"/>
      <c r="J93" s="8"/>
      <c r="K93" s="8"/>
    </row>
    <row r="94" spans="1:11">
      <c r="A94" s="9">
        <v>13</v>
      </c>
      <c r="B94" s="14" t="str">
        <f>+B86</f>
        <v xml:space="preserve">  Production</v>
      </c>
      <c r="C94" s="8" t="s">
        <v>211</v>
      </c>
      <c r="D94" s="8">
        <f>D78-D86</f>
        <v>951495922</v>
      </c>
      <c r="E94" s="8"/>
      <c r="F94" s="8"/>
      <c r="G94" s="37"/>
      <c r="H94" s="8"/>
      <c r="I94" s="8" t="s">
        <v>2</v>
      </c>
      <c r="J94" s="8"/>
      <c r="K94" s="37"/>
    </row>
    <row r="95" spans="1:11">
      <c r="A95" s="9">
        <v>14</v>
      </c>
      <c r="B95" s="14" t="str">
        <f>+B87</f>
        <v xml:space="preserve">  Transmission</v>
      </c>
      <c r="C95" s="8" t="s">
        <v>212</v>
      </c>
      <c r="D95" s="8">
        <f>D79-D87</f>
        <v>73055455</v>
      </c>
      <c r="E95" s="8"/>
      <c r="F95" s="8"/>
      <c r="G95" s="36"/>
      <c r="H95" s="8"/>
      <c r="I95" s="8">
        <f>I79-I87</f>
        <v>18037016.276281238</v>
      </c>
      <c r="J95" s="8"/>
      <c r="K95" s="37"/>
    </row>
    <row r="96" spans="1:11">
      <c r="A96" s="9">
        <v>15</v>
      </c>
      <c r="B96" s="14" t="str">
        <f>+B88</f>
        <v xml:space="preserve">  Distribution</v>
      </c>
      <c r="C96" s="8" t="s">
        <v>213</v>
      </c>
      <c r="D96" s="8">
        <f>D80-D88</f>
        <v>0</v>
      </c>
      <c r="E96" s="8"/>
      <c r="F96" s="8"/>
      <c r="G96" s="37"/>
      <c r="H96" s="8"/>
      <c r="I96" s="8" t="s">
        <v>2</v>
      </c>
      <c r="J96" s="8"/>
      <c r="K96" s="37"/>
    </row>
    <row r="97" spans="1:11">
      <c r="A97" s="9">
        <v>16</v>
      </c>
      <c r="B97" s="14" t="str">
        <f>+B89</f>
        <v xml:space="preserve">  General &amp; Intangible</v>
      </c>
      <c r="C97" s="8" t="s">
        <v>214</v>
      </c>
      <c r="D97" s="8">
        <f>D81-D89</f>
        <v>18425990</v>
      </c>
      <c r="E97" s="8"/>
      <c r="F97" s="8"/>
      <c r="G97" s="37"/>
      <c r="H97" s="8"/>
      <c r="I97" s="8">
        <f>I81-I89</f>
        <v>642989.14836479211</v>
      </c>
      <c r="J97" s="8"/>
      <c r="K97" s="37"/>
    </row>
    <row r="98" spans="1:11" ht="16.5" thickBot="1">
      <c r="A98" s="9">
        <v>17</v>
      </c>
      <c r="B98" s="14" t="str">
        <f>+B90</f>
        <v xml:space="preserve">  Common</v>
      </c>
      <c r="C98" s="8" t="s">
        <v>215</v>
      </c>
      <c r="D98" s="18">
        <f>D82-D90</f>
        <v>0</v>
      </c>
      <c r="E98" s="8"/>
      <c r="F98" s="8"/>
      <c r="G98" s="37"/>
      <c r="H98" s="8"/>
      <c r="I98" s="18">
        <f>I82-I90</f>
        <v>0</v>
      </c>
      <c r="J98" s="8"/>
      <c r="K98" s="37"/>
    </row>
    <row r="99" spans="1:11">
      <c r="A99" s="9">
        <v>18</v>
      </c>
      <c r="B99" s="14" t="s">
        <v>240</v>
      </c>
      <c r="C99" s="8"/>
      <c r="D99" s="8">
        <f>SUM(D94:D98)</f>
        <v>1042977367</v>
      </c>
      <c r="E99" s="8"/>
      <c r="F99" s="8" t="s">
        <v>65</v>
      </c>
      <c r="G99" s="37">
        <f>IF(I99&gt;0,I99/D99,0)</f>
        <v>1.7910269211667402E-2</v>
      </c>
      <c r="H99" s="8"/>
      <c r="I99" s="8">
        <f>SUM(I94:I98)</f>
        <v>18680005.424646031</v>
      </c>
      <c r="J99" s="8"/>
      <c r="K99" s="8"/>
    </row>
    <row r="100" spans="1:11">
      <c r="A100" s="9"/>
      <c r="C100" s="8"/>
      <c r="E100" s="8"/>
      <c r="H100" s="8"/>
      <c r="J100" s="8"/>
      <c r="K100" s="37"/>
    </row>
    <row r="101" spans="1:11">
      <c r="A101" s="9"/>
      <c r="B101" s="3" t="s">
        <v>216</v>
      </c>
      <c r="C101" s="8"/>
      <c r="D101" s="8"/>
      <c r="E101" s="8"/>
      <c r="F101" s="8"/>
      <c r="G101" s="8"/>
      <c r="H101" s="8"/>
      <c r="I101" s="8"/>
      <c r="J101" s="8"/>
      <c r="K101" s="8"/>
    </row>
    <row r="102" spans="1:11">
      <c r="A102" s="9">
        <v>19</v>
      </c>
      <c r="B102" s="14" t="s">
        <v>66</v>
      </c>
      <c r="C102" s="8"/>
      <c r="D102" s="266">
        <v>0</v>
      </c>
      <c r="E102" s="8"/>
      <c r="F102" s="8"/>
      <c r="G102" s="38" t="s">
        <v>176</v>
      </c>
      <c r="H102" s="8"/>
      <c r="I102" s="8">
        <v>0</v>
      </c>
      <c r="J102" s="8"/>
      <c r="K102" s="37"/>
    </row>
    <row r="103" spans="1:11">
      <c r="A103" s="9">
        <v>20</v>
      </c>
      <c r="B103" s="14" t="s">
        <v>68</v>
      </c>
      <c r="C103" s="8"/>
      <c r="D103" s="266">
        <v>0</v>
      </c>
      <c r="E103" s="8"/>
      <c r="F103" s="8" t="s">
        <v>67</v>
      </c>
      <c r="G103" s="36">
        <f>+G99</f>
        <v>1.7910269211667402E-2</v>
      </c>
      <c r="H103" s="8"/>
      <c r="I103" s="8">
        <f>D103*G103</f>
        <v>0</v>
      </c>
      <c r="J103" s="8"/>
      <c r="K103" s="37"/>
    </row>
    <row r="104" spans="1:11">
      <c r="A104" s="9">
        <v>21</v>
      </c>
      <c r="B104" s="14" t="s">
        <v>69</v>
      </c>
      <c r="C104" s="8"/>
      <c r="D104" s="264">
        <v>0</v>
      </c>
      <c r="E104" s="8"/>
      <c r="F104" s="8" t="s">
        <v>67</v>
      </c>
      <c r="G104" s="36">
        <f>+G103</f>
        <v>1.7910269211667402E-2</v>
      </c>
      <c r="H104" s="8"/>
      <c r="I104" s="8">
        <f>D104*G104</f>
        <v>0</v>
      </c>
      <c r="J104" s="8"/>
      <c r="K104" s="37"/>
    </row>
    <row r="105" spans="1:11">
      <c r="A105" s="9">
        <v>22</v>
      </c>
      <c r="B105" s="14" t="s">
        <v>70</v>
      </c>
      <c r="C105" s="8"/>
      <c r="D105" s="264">
        <v>0</v>
      </c>
      <c r="E105" s="8"/>
      <c r="F105" s="8" t="str">
        <f>+F104</f>
        <v>NP</v>
      </c>
      <c r="G105" s="36">
        <f>+G104</f>
        <v>1.7910269211667402E-2</v>
      </c>
      <c r="H105" s="8"/>
      <c r="I105" s="8">
        <f>D105*G105</f>
        <v>0</v>
      </c>
      <c r="J105" s="8"/>
      <c r="K105" s="37"/>
    </row>
    <row r="106" spans="1:11" ht="16.5" thickBot="1">
      <c r="A106" s="9">
        <v>23</v>
      </c>
      <c r="B106" s="1" t="s">
        <v>71</v>
      </c>
      <c r="D106" s="265">
        <v>0</v>
      </c>
      <c r="E106" s="8"/>
      <c r="F106" s="8" t="s">
        <v>67</v>
      </c>
      <c r="G106" s="36">
        <f>+G104</f>
        <v>1.7910269211667402E-2</v>
      </c>
      <c r="H106" s="8"/>
      <c r="I106" s="18">
        <f>D106*G106</f>
        <v>0</v>
      </c>
      <c r="J106" s="8"/>
      <c r="K106" s="8"/>
    </row>
    <row r="107" spans="1:11">
      <c r="A107" s="9">
        <v>24</v>
      </c>
      <c r="B107" s="14" t="s">
        <v>241</v>
      </c>
      <c r="C107" s="8"/>
      <c r="D107" s="8">
        <f>SUM(D102:D106)</f>
        <v>0</v>
      </c>
      <c r="E107" s="8"/>
      <c r="F107" s="8"/>
      <c r="G107" s="8"/>
      <c r="H107" s="8"/>
      <c r="I107" s="8">
        <f>SUM(I102:I106)</f>
        <v>0</v>
      </c>
      <c r="J107" s="8"/>
      <c r="K107" s="8"/>
    </row>
    <row r="108" spans="1:11">
      <c r="A108" s="9"/>
      <c r="C108" s="8"/>
      <c r="E108" s="8"/>
      <c r="F108" s="8"/>
      <c r="G108" s="37"/>
      <c r="H108" s="8"/>
      <c r="J108" s="8"/>
      <c r="K108" s="37"/>
    </row>
    <row r="109" spans="1:11">
      <c r="A109" s="9">
        <v>25</v>
      </c>
      <c r="B109" s="3" t="s">
        <v>72</v>
      </c>
      <c r="C109" s="8" t="s">
        <v>206</v>
      </c>
      <c r="D109" s="266">
        <v>0</v>
      </c>
      <c r="E109" s="8"/>
      <c r="F109" s="8" t="str">
        <f>+F87</f>
        <v>TP</v>
      </c>
      <c r="G109" s="36">
        <f>+G87</f>
        <v>0.24689485920361787</v>
      </c>
      <c r="H109" s="8"/>
      <c r="I109" s="8">
        <f>+G109*D109</f>
        <v>0</v>
      </c>
      <c r="J109" s="8"/>
      <c r="K109" s="8"/>
    </row>
    <row r="110" spans="1:11">
      <c r="A110" s="9"/>
      <c r="B110" s="14"/>
      <c r="C110" s="8"/>
      <c r="D110" s="8"/>
      <c r="E110" s="8"/>
      <c r="F110" s="8"/>
      <c r="G110" s="8"/>
      <c r="H110" s="8"/>
      <c r="I110" s="8"/>
      <c r="J110" s="8"/>
      <c r="K110" s="8"/>
    </row>
    <row r="111" spans="1:11">
      <c r="A111" s="9"/>
      <c r="B111" s="14" t="s">
        <v>169</v>
      </c>
      <c r="D111" s="8"/>
      <c r="E111" s="8"/>
      <c r="F111" s="8"/>
      <c r="G111" s="8"/>
      <c r="H111" s="8"/>
      <c r="I111" s="8"/>
      <c r="J111" s="8"/>
      <c r="K111" s="8"/>
    </row>
    <row r="112" spans="1:11">
      <c r="A112" s="9">
        <v>26</v>
      </c>
      <c r="B112" s="14" t="s">
        <v>170</v>
      </c>
      <c r="C112" s="8" t="s">
        <v>73</v>
      </c>
      <c r="D112" s="8">
        <f>D148/8</f>
        <v>3732744.1749999998</v>
      </c>
      <c r="E112" s="8"/>
      <c r="F112" s="8"/>
      <c r="G112" s="37"/>
      <c r="H112" s="8"/>
      <c r="I112" s="8">
        <f>I148/8</f>
        <v>351062.21493300906</v>
      </c>
      <c r="J112" s="7"/>
      <c r="K112" s="37"/>
    </row>
    <row r="113" spans="1:11">
      <c r="A113" s="9">
        <v>27</v>
      </c>
      <c r="B113" s="14" t="s">
        <v>74</v>
      </c>
      <c r="C113" s="1" t="s">
        <v>191</v>
      </c>
      <c r="D113" s="93">
        <f>'Materials and Supplies'!B13</f>
        <v>2902681</v>
      </c>
      <c r="E113" s="8"/>
      <c r="F113" s="8" t="s">
        <v>75</v>
      </c>
      <c r="G113" s="36">
        <f>I220</f>
        <v>0.24530868198266503</v>
      </c>
      <c r="H113" s="8"/>
      <c r="I113" s="8">
        <f>+G113*D113</f>
        <v>712052.85032612411</v>
      </c>
      <c r="J113" s="8" t="s">
        <v>2</v>
      </c>
      <c r="K113" s="37"/>
    </row>
    <row r="114" spans="1:11" ht="16.5" thickBot="1">
      <c r="A114" s="9">
        <v>28</v>
      </c>
      <c r="B114" s="14" t="s">
        <v>76</v>
      </c>
      <c r="C114" s="1" t="s">
        <v>274</v>
      </c>
      <c r="D114" s="265">
        <v>1972069</v>
      </c>
      <c r="E114" s="8"/>
      <c r="F114" s="8" t="s">
        <v>77</v>
      </c>
      <c r="G114" s="36">
        <f>+G83</f>
        <v>1.4538797530550108E-2</v>
      </c>
      <c r="H114" s="8"/>
      <c r="I114" s="18">
        <f>+G114*D114</f>
        <v>28671.51190727442</v>
      </c>
      <c r="J114" s="8"/>
      <c r="K114" s="37"/>
    </row>
    <row r="115" spans="1:11">
      <c r="A115" s="9">
        <v>29</v>
      </c>
      <c r="B115" s="14" t="s">
        <v>242</v>
      </c>
      <c r="C115" s="7"/>
      <c r="D115" s="8">
        <f>D112+D113+D114</f>
        <v>8607494.1750000007</v>
      </c>
      <c r="E115" s="7"/>
      <c r="F115" s="7"/>
      <c r="G115" s="7"/>
      <c r="H115" s="7"/>
      <c r="I115" s="8">
        <f>I112+I113+I114</f>
        <v>1091786.5771664076</v>
      </c>
      <c r="J115" s="7"/>
      <c r="K115" s="7"/>
    </row>
    <row r="116" spans="1:11" ht="16.5" thickBot="1">
      <c r="C116" s="8"/>
      <c r="D116" s="39"/>
      <c r="E116" s="8"/>
      <c r="F116" s="8"/>
      <c r="G116" s="8"/>
      <c r="H116" s="8"/>
      <c r="I116" s="39"/>
      <c r="J116" s="8"/>
      <c r="K116" s="8"/>
    </row>
    <row r="117" spans="1:11" ht="16.5" thickBot="1">
      <c r="A117" s="9">
        <v>30</v>
      </c>
      <c r="B117" s="14" t="s">
        <v>78</v>
      </c>
      <c r="C117" s="8"/>
      <c r="D117" s="40">
        <f>+D115+D109+D107+D99</f>
        <v>1051584861.175</v>
      </c>
      <c r="E117" s="8"/>
      <c r="F117" s="8"/>
      <c r="G117" s="37"/>
      <c r="H117" s="8"/>
      <c r="I117" s="40">
        <f>+I115+I109+I107+I99</f>
        <v>19771792.001812439</v>
      </c>
      <c r="J117" s="8"/>
      <c r="K117" s="37"/>
    </row>
    <row r="118" spans="1:11" ht="16.5" thickTop="1">
      <c r="A118" s="9"/>
      <c r="B118" s="14"/>
      <c r="C118" s="8"/>
      <c r="D118" s="8"/>
      <c r="E118" s="8"/>
      <c r="F118" s="8"/>
      <c r="G118" s="8"/>
      <c r="H118" s="8"/>
      <c r="I118" s="8"/>
      <c r="J118" s="8"/>
      <c r="K118" s="8"/>
    </row>
    <row r="119" spans="1:11">
      <c r="A119" s="9"/>
      <c r="B119" s="14"/>
      <c r="C119" s="8"/>
      <c r="D119" s="8"/>
      <c r="E119" s="8"/>
      <c r="F119" s="8"/>
      <c r="G119" s="8"/>
      <c r="H119" s="8"/>
      <c r="I119" s="8"/>
      <c r="J119" s="8"/>
      <c r="K119" s="8"/>
    </row>
    <row r="120" spans="1:11">
      <c r="A120" s="9"/>
      <c r="B120" s="14"/>
      <c r="C120" s="8"/>
      <c r="D120" s="8"/>
      <c r="E120" s="8"/>
      <c r="F120" s="8"/>
      <c r="G120" s="8"/>
      <c r="H120" s="8"/>
      <c r="I120" s="8"/>
      <c r="J120" s="8"/>
      <c r="K120" s="8"/>
    </row>
    <row r="121" spans="1:11">
      <c r="A121" s="9"/>
      <c r="B121" s="14"/>
      <c r="C121" s="8"/>
      <c r="D121" s="8"/>
      <c r="E121" s="8"/>
      <c r="F121" s="8"/>
      <c r="G121" s="8"/>
      <c r="H121" s="8"/>
      <c r="I121" s="8"/>
      <c r="J121" s="8"/>
      <c r="K121" s="8"/>
    </row>
    <row r="122" spans="1:11">
      <c r="A122" s="9"/>
      <c r="B122" s="14"/>
      <c r="C122" s="8"/>
      <c r="D122" s="8"/>
      <c r="E122" s="8"/>
      <c r="F122" s="8"/>
      <c r="G122" s="8"/>
      <c r="H122" s="8"/>
      <c r="I122" s="8"/>
      <c r="J122" s="8"/>
      <c r="K122" s="8"/>
    </row>
    <row r="123" spans="1:11">
      <c r="A123" s="9"/>
      <c r="B123" s="14"/>
      <c r="C123" s="8"/>
      <c r="D123" s="8"/>
      <c r="E123" s="8"/>
      <c r="F123" s="8"/>
      <c r="G123" s="8"/>
      <c r="H123" s="8"/>
      <c r="I123" s="8"/>
      <c r="J123" s="8"/>
      <c r="K123" s="8"/>
    </row>
    <row r="124" spans="1:11">
      <c r="A124" s="9"/>
      <c r="B124" s="14"/>
      <c r="C124" s="8"/>
      <c r="D124" s="8"/>
      <c r="E124" s="8"/>
      <c r="F124" s="8"/>
      <c r="G124" s="8"/>
      <c r="H124" s="8"/>
      <c r="I124" s="8"/>
      <c r="J124" s="8"/>
      <c r="K124" s="8"/>
    </row>
    <row r="125" spans="1:11">
      <c r="A125" s="9"/>
      <c r="B125" s="14"/>
      <c r="C125" s="8"/>
      <c r="D125" s="8"/>
      <c r="E125" s="8"/>
      <c r="F125" s="8"/>
      <c r="G125" s="8"/>
      <c r="H125" s="8"/>
      <c r="I125" s="8"/>
      <c r="J125" s="8"/>
      <c r="K125" s="8"/>
    </row>
    <row r="126" spans="1:11">
      <c r="A126" s="9"/>
      <c r="B126" s="14"/>
      <c r="C126" s="8"/>
      <c r="D126" s="8"/>
      <c r="E126" s="8"/>
      <c r="F126" s="8"/>
      <c r="G126" s="8"/>
      <c r="H126" s="8"/>
      <c r="I126" s="8"/>
      <c r="J126" s="8"/>
      <c r="K126" s="8"/>
    </row>
    <row r="127" spans="1:11">
      <c r="A127" s="9"/>
      <c r="B127" s="14"/>
      <c r="C127" s="8"/>
      <c r="D127" s="8"/>
      <c r="E127" s="8"/>
      <c r="F127" s="8"/>
      <c r="G127" s="8"/>
      <c r="H127" s="8"/>
      <c r="I127" s="8"/>
      <c r="J127" s="8"/>
      <c r="K127" s="8"/>
    </row>
    <row r="128" spans="1:11">
      <c r="A128" s="9"/>
      <c r="B128" s="14"/>
      <c r="C128" s="8"/>
      <c r="D128" s="8"/>
      <c r="E128" s="8"/>
      <c r="F128" s="8"/>
      <c r="G128" s="8"/>
      <c r="H128" s="8"/>
      <c r="I128" s="8"/>
      <c r="J128" s="8"/>
      <c r="K128" s="2" t="s">
        <v>303</v>
      </c>
    </row>
    <row r="129" spans="1:11">
      <c r="B129" s="3"/>
      <c r="C129" s="3"/>
      <c r="D129" s="4"/>
      <c r="E129" s="3"/>
      <c r="F129" s="3"/>
      <c r="G129" s="3"/>
      <c r="H129" s="5"/>
      <c r="I129" s="5"/>
      <c r="J129" s="338" t="s">
        <v>200</v>
      </c>
      <c r="K129" s="338"/>
    </row>
    <row r="130" spans="1:11">
      <c r="A130" s="9"/>
      <c r="B130" s="14"/>
      <c r="C130" s="8"/>
      <c r="D130" s="8"/>
      <c r="E130" s="8"/>
      <c r="F130" s="8"/>
      <c r="G130" s="8"/>
      <c r="H130" s="8"/>
      <c r="I130" s="8"/>
      <c r="J130" s="8"/>
      <c r="K130" s="8"/>
    </row>
    <row r="131" spans="1:11">
      <c r="A131" s="9"/>
      <c r="B131" s="14" t="str">
        <f>B4</f>
        <v xml:space="preserve">Formula Rate - Non-Levelized </v>
      </c>
      <c r="C131" s="8"/>
      <c r="D131" s="8" t="str">
        <f>D4</f>
        <v xml:space="preserve">     Rate Formula Template</v>
      </c>
      <c r="E131" s="8"/>
      <c r="F131" s="8"/>
      <c r="G131" s="8"/>
      <c r="H131" s="8"/>
      <c r="J131" s="8"/>
      <c r="K131" s="83" t="str">
        <f>K4</f>
        <v>For the 12 months ended 12/31/14</v>
      </c>
    </row>
    <row r="132" spans="1:11">
      <c r="A132" s="9"/>
      <c r="B132" s="14"/>
      <c r="C132" s="8"/>
      <c r="D132" s="8" t="str">
        <f>D5</f>
        <v xml:space="preserve"> Utilizing RUS Form 12 Data</v>
      </c>
      <c r="E132" s="8"/>
      <c r="F132" s="8"/>
      <c r="G132" s="8"/>
      <c r="H132" s="8"/>
      <c r="I132" s="8"/>
      <c r="J132" s="8"/>
      <c r="K132" s="8"/>
    </row>
    <row r="133" spans="1:11">
      <c r="A133" s="9"/>
      <c r="C133" s="8"/>
      <c r="D133" s="8"/>
      <c r="E133" s="8"/>
      <c r="F133" s="8"/>
      <c r="G133" s="8"/>
      <c r="H133" s="8"/>
      <c r="I133" s="8"/>
      <c r="J133" s="8"/>
      <c r="K133" s="8"/>
    </row>
    <row r="134" spans="1:11">
      <c r="A134" s="9"/>
      <c r="D134" s="1" t="str">
        <f>D7</f>
        <v>Arkansas Electric Cooperative Corporation</v>
      </c>
      <c r="J134" s="8"/>
      <c r="K134" s="8"/>
    </row>
    <row r="135" spans="1:11">
      <c r="A135" s="9"/>
      <c r="B135" s="28" t="s">
        <v>41</v>
      </c>
      <c r="C135" s="28" t="s">
        <v>42</v>
      </c>
      <c r="D135" s="28" t="s">
        <v>43</v>
      </c>
      <c r="E135" s="8" t="s">
        <v>2</v>
      </c>
      <c r="F135" s="8"/>
      <c r="G135" s="29" t="s">
        <v>44</v>
      </c>
      <c r="H135" s="8"/>
      <c r="I135" s="30" t="s">
        <v>45</v>
      </c>
      <c r="J135" s="8"/>
      <c r="K135" s="8"/>
    </row>
    <row r="136" spans="1:11">
      <c r="A136" s="9"/>
      <c r="B136" s="28"/>
      <c r="C136" s="5"/>
      <c r="D136" s="5"/>
      <c r="E136" s="5"/>
      <c r="F136" s="5"/>
      <c r="G136" s="5"/>
      <c r="H136" s="5"/>
      <c r="I136" s="5"/>
      <c r="J136" s="5"/>
      <c r="K136" s="32"/>
    </row>
    <row r="137" spans="1:11">
      <c r="A137" s="9" t="s">
        <v>4</v>
      </c>
      <c r="B137" s="14"/>
      <c r="C137" s="31" t="s">
        <v>46</v>
      </c>
      <c r="D137" s="8"/>
      <c r="E137" s="8"/>
      <c r="F137" s="8"/>
      <c r="G137" s="9"/>
      <c r="H137" s="8"/>
      <c r="I137" s="32" t="s">
        <v>47</v>
      </c>
      <c r="J137" s="8"/>
      <c r="K137" s="32"/>
    </row>
    <row r="138" spans="1:11" ht="16.5" thickBot="1">
      <c r="A138" s="11" t="s">
        <v>6</v>
      </c>
      <c r="B138" s="14"/>
      <c r="C138" s="33" t="s">
        <v>48</v>
      </c>
      <c r="D138" s="32" t="s">
        <v>49</v>
      </c>
      <c r="E138" s="34"/>
      <c r="F138" s="32" t="s">
        <v>50</v>
      </c>
      <c r="H138" s="34"/>
      <c r="I138" s="9" t="s">
        <v>51</v>
      </c>
      <c r="J138" s="8"/>
      <c r="K138" s="32"/>
    </row>
    <row r="139" spans="1:11">
      <c r="A139" s="9"/>
      <c r="B139" s="96" t="s">
        <v>275</v>
      </c>
      <c r="C139" s="8"/>
      <c r="D139" s="8"/>
      <c r="E139" s="8"/>
      <c r="F139" s="8"/>
      <c r="G139" s="8"/>
      <c r="H139" s="8"/>
      <c r="I139" s="8"/>
      <c r="J139" s="8"/>
      <c r="K139" s="8"/>
    </row>
    <row r="140" spans="1:11">
      <c r="A140" s="9">
        <v>1</v>
      </c>
      <c r="B140" s="14" t="s">
        <v>79</v>
      </c>
      <c r="C140" s="1" t="s">
        <v>276</v>
      </c>
      <c r="D140" s="266">
        <f>83285515+4077199</f>
        <v>87362714</v>
      </c>
      <c r="E140" s="8"/>
      <c r="F140" s="8" t="s">
        <v>75</v>
      </c>
      <c r="G140" s="36">
        <f>I220</f>
        <v>0.24530868198266503</v>
      </c>
      <c r="H140" s="8"/>
      <c r="I140" s="8">
        <f t="shared" ref="I140:I147" si="1">+G140*D140</f>
        <v>21430832.225768518</v>
      </c>
      <c r="J140" s="7"/>
      <c r="K140" s="8"/>
    </row>
    <row r="141" spans="1:11">
      <c r="A141" s="9">
        <v>2</v>
      </c>
      <c r="B141" s="14" t="s">
        <v>80</v>
      </c>
      <c r="C141" s="1" t="s">
        <v>81</v>
      </c>
      <c r="D141" s="266">
        <v>79981976</v>
      </c>
      <c r="E141" s="8"/>
      <c r="F141" s="8" t="s">
        <v>75</v>
      </c>
      <c r="G141" s="36">
        <f>+G140</f>
        <v>0.24530868198266503</v>
      </c>
      <c r="H141" s="8"/>
      <c r="I141" s="8">
        <f t="shared" si="1"/>
        <v>19620273.114929147</v>
      </c>
      <c r="J141" s="7"/>
      <c r="K141" s="8"/>
    </row>
    <row r="142" spans="1:11">
      <c r="A142" s="9">
        <v>3</v>
      </c>
      <c r="B142" s="14" t="s">
        <v>82</v>
      </c>
      <c r="C142" s="1" t="s">
        <v>277</v>
      </c>
      <c r="D142" s="266">
        <f>23610754+867838</f>
        <v>24478592</v>
      </c>
      <c r="E142" s="8"/>
      <c r="F142" s="8" t="s">
        <v>60</v>
      </c>
      <c r="G142" s="36">
        <f>I227</f>
        <v>3.4895772132992151E-2</v>
      </c>
      <c r="H142" s="8"/>
      <c r="I142" s="8">
        <f t="shared" si="1"/>
        <v>854199.36856848455</v>
      </c>
      <c r="J142" s="8"/>
      <c r="K142" s="8" t="s">
        <v>2</v>
      </c>
    </row>
    <row r="143" spans="1:11">
      <c r="A143" s="9">
        <v>4</v>
      </c>
      <c r="B143" s="14" t="s">
        <v>83</v>
      </c>
      <c r="C143" s="8"/>
      <c r="D143" s="266">
        <f>'FERC Fees'!C12</f>
        <v>0</v>
      </c>
      <c r="E143" s="8"/>
      <c r="F143" s="8" t="str">
        <f>+F142</f>
        <v>W/S</v>
      </c>
      <c r="G143" s="36">
        <f>I227</f>
        <v>3.4895772132992151E-2</v>
      </c>
      <c r="H143" s="8"/>
      <c r="I143" s="8">
        <f t="shared" si="1"/>
        <v>0</v>
      </c>
      <c r="J143" s="8"/>
      <c r="K143" s="8"/>
    </row>
    <row r="144" spans="1:11">
      <c r="A144" s="9">
        <v>5</v>
      </c>
      <c r="B144" s="14" t="s">
        <v>217</v>
      </c>
      <c r="C144" s="8"/>
      <c r="D144" s="266">
        <f>'Attach O, pg 3, ln 5'!B29</f>
        <v>3011759.41</v>
      </c>
      <c r="E144" s="8"/>
      <c r="F144" s="8" t="str">
        <f>+F143</f>
        <v>W/S</v>
      </c>
      <c r="G144" s="36">
        <f>I227</f>
        <v>3.4895772132992151E-2</v>
      </c>
      <c r="H144" s="8"/>
      <c r="I144" s="8">
        <f t="shared" si="1"/>
        <v>105097.67009075488</v>
      </c>
      <c r="J144" s="8"/>
      <c r="K144" s="8"/>
    </row>
    <row r="145" spans="1:11">
      <c r="A145" s="9" t="s">
        <v>177</v>
      </c>
      <c r="B145" s="14" t="s">
        <v>243</v>
      </c>
      <c r="C145" s="8"/>
      <c r="D145" s="266">
        <f>'Attach O, pg 3, ln 5'!B31</f>
        <v>1014382.81</v>
      </c>
      <c r="E145" s="8"/>
      <c r="F145" s="8" t="str">
        <f>+F140</f>
        <v>TE</v>
      </c>
      <c r="G145" s="36">
        <f>+G140</f>
        <v>0.24530868198266503</v>
      </c>
      <c r="H145" s="8"/>
      <c r="I145" s="8">
        <f t="shared" si="1"/>
        <v>248836.91014697214</v>
      </c>
      <c r="J145" s="8"/>
      <c r="K145" s="8"/>
    </row>
    <row r="146" spans="1:11">
      <c r="A146" s="9">
        <v>6</v>
      </c>
      <c r="B146" s="14" t="s">
        <v>61</v>
      </c>
      <c r="C146" s="8"/>
      <c r="D146" s="266">
        <v>0</v>
      </c>
      <c r="E146" s="8"/>
      <c r="F146" s="8" t="s">
        <v>62</v>
      </c>
      <c r="G146" s="36">
        <f>K231</f>
        <v>0</v>
      </c>
      <c r="H146" s="8"/>
      <c r="I146" s="8">
        <f t="shared" si="1"/>
        <v>0</v>
      </c>
      <c r="J146" s="8"/>
      <c r="K146" s="8"/>
    </row>
    <row r="147" spans="1:11" ht="16.5" thickBot="1">
      <c r="A147" s="9">
        <v>7</v>
      </c>
      <c r="B147" s="14" t="s">
        <v>84</v>
      </c>
      <c r="C147" s="8"/>
      <c r="D147" s="265">
        <v>0</v>
      </c>
      <c r="E147" s="8"/>
      <c r="F147" s="8" t="s">
        <v>55</v>
      </c>
      <c r="G147" s="36">
        <v>1</v>
      </c>
      <c r="H147" s="8"/>
      <c r="I147" s="18">
        <f t="shared" si="1"/>
        <v>0</v>
      </c>
      <c r="J147" s="8"/>
      <c r="K147" s="8"/>
    </row>
    <row r="148" spans="1:11">
      <c r="A148" s="9">
        <v>8</v>
      </c>
      <c r="B148" s="14" t="s">
        <v>184</v>
      </c>
      <c r="C148" s="8"/>
      <c r="D148" s="8">
        <f>+D140-D141+D142-D143-D144+D145+D146+D147</f>
        <v>29861953.399999999</v>
      </c>
      <c r="E148" s="8"/>
      <c r="F148" s="8"/>
      <c r="G148" s="8"/>
      <c r="H148" s="8"/>
      <c r="I148" s="8">
        <f>+I140-I141+I142-I143-I144+I145+I146+I147</f>
        <v>2808497.7194640725</v>
      </c>
      <c r="J148" s="8"/>
      <c r="K148" s="8"/>
    </row>
    <row r="149" spans="1:11">
      <c r="A149" s="9"/>
      <c r="C149" s="8"/>
      <c r="E149" s="8"/>
      <c r="F149" s="8"/>
      <c r="G149" s="8"/>
      <c r="H149" s="8"/>
      <c r="J149" s="8"/>
      <c r="K149" s="8"/>
    </row>
    <row r="150" spans="1:11">
      <c r="A150" s="9"/>
      <c r="B150" s="96" t="s">
        <v>278</v>
      </c>
      <c r="C150" s="8"/>
      <c r="D150" s="8"/>
      <c r="E150" s="8"/>
      <c r="F150" s="8"/>
      <c r="G150" s="8"/>
      <c r="H150" s="8"/>
      <c r="I150" s="8"/>
      <c r="J150" s="8"/>
      <c r="K150" s="8"/>
    </row>
    <row r="151" spans="1:11">
      <c r="A151" s="9">
        <v>9</v>
      </c>
      <c r="B151" s="14" t="str">
        <f>+B140</f>
        <v xml:space="preserve">  Transmission </v>
      </c>
      <c r="C151" s="1" t="s">
        <v>192</v>
      </c>
      <c r="D151" s="266">
        <v>3894525</v>
      </c>
      <c r="E151" s="8"/>
      <c r="F151" s="8" t="s">
        <v>12</v>
      </c>
      <c r="G151" s="36">
        <f>+G109</f>
        <v>0.24689485920361787</v>
      </c>
      <c r="H151" s="8"/>
      <c r="I151" s="8">
        <f>+G151*D151</f>
        <v>961538.20153996989</v>
      </c>
      <c r="J151" s="8"/>
      <c r="K151" s="37"/>
    </row>
    <row r="152" spans="1:11">
      <c r="A152" s="9">
        <v>10</v>
      </c>
      <c r="B152" s="96" t="s">
        <v>59</v>
      </c>
      <c r="C152" s="1" t="s">
        <v>279</v>
      </c>
      <c r="D152" s="266">
        <f>1613584+0</f>
        <v>1613584</v>
      </c>
      <c r="E152" s="8"/>
      <c r="F152" s="8" t="s">
        <v>60</v>
      </c>
      <c r="G152" s="36">
        <f>+G142</f>
        <v>3.4895772132992151E-2</v>
      </c>
      <c r="H152" s="8"/>
      <c r="I152" s="8">
        <f>+G152*D152</f>
        <v>56307.259581442006</v>
      </c>
      <c r="J152" s="8"/>
      <c r="K152" s="37"/>
    </row>
    <row r="153" spans="1:11" ht="16.5" thickBot="1">
      <c r="A153" s="9">
        <v>11</v>
      </c>
      <c r="B153" s="14" t="str">
        <f>+B146</f>
        <v xml:space="preserve">  Common</v>
      </c>
      <c r="C153" s="8"/>
      <c r="D153" s="265">
        <v>0</v>
      </c>
      <c r="E153" s="8"/>
      <c r="F153" s="8" t="s">
        <v>62</v>
      </c>
      <c r="G153" s="36">
        <f>+G146</f>
        <v>0</v>
      </c>
      <c r="H153" s="8"/>
      <c r="I153" s="18">
        <f>+G153*D153</f>
        <v>0</v>
      </c>
      <c r="J153" s="8"/>
      <c r="K153" s="37"/>
    </row>
    <row r="154" spans="1:11">
      <c r="A154" s="9">
        <v>12</v>
      </c>
      <c r="B154" s="14" t="s">
        <v>244</v>
      </c>
      <c r="C154" s="8"/>
      <c r="D154" s="8">
        <f>SUM(D151:D153)</f>
        <v>5508109</v>
      </c>
      <c r="E154" s="8"/>
      <c r="F154" s="8"/>
      <c r="G154" s="8"/>
      <c r="H154" s="8"/>
      <c r="I154" s="8">
        <f>SUM(I151:I153)</f>
        <v>1017845.4611214119</v>
      </c>
      <c r="J154" s="8"/>
      <c r="K154" s="8"/>
    </row>
    <row r="155" spans="1:11">
      <c r="A155" s="9"/>
      <c r="B155" s="14"/>
      <c r="C155" s="8"/>
      <c r="D155" s="8"/>
      <c r="E155" s="8"/>
      <c r="F155" s="8"/>
      <c r="G155" s="8"/>
      <c r="H155" s="8"/>
      <c r="I155" s="8"/>
      <c r="J155" s="8"/>
      <c r="K155" s="8"/>
    </row>
    <row r="156" spans="1:11">
      <c r="A156" s="9" t="s">
        <v>2</v>
      </c>
      <c r="B156" s="14" t="s">
        <v>218</v>
      </c>
      <c r="D156" s="8"/>
      <c r="E156" s="8"/>
      <c r="F156" s="8"/>
      <c r="G156" s="8"/>
      <c r="H156" s="8"/>
      <c r="I156" s="8"/>
      <c r="J156" s="8"/>
      <c r="K156" s="8"/>
    </row>
    <row r="157" spans="1:11">
      <c r="A157" s="9"/>
      <c r="B157" s="14" t="s">
        <v>85</v>
      </c>
      <c r="E157" s="8"/>
      <c r="F157" s="8"/>
      <c r="H157" s="8"/>
      <c r="J157" s="8"/>
      <c r="K157" s="37"/>
    </row>
    <row r="158" spans="1:11">
      <c r="A158" s="9">
        <v>13</v>
      </c>
      <c r="B158" s="14" t="s">
        <v>86</v>
      </c>
      <c r="C158" s="8"/>
      <c r="D158" s="266">
        <f>'Taxes Other Than Income Tax'!E6</f>
        <v>0</v>
      </c>
      <c r="E158" s="8"/>
      <c r="F158" s="8" t="s">
        <v>60</v>
      </c>
      <c r="G158" s="16">
        <f>+G152</f>
        <v>3.4895772132992151E-2</v>
      </c>
      <c r="H158" s="8"/>
      <c r="I158" s="8">
        <f>+G158*D158</f>
        <v>0</v>
      </c>
      <c r="J158" s="8"/>
      <c r="K158" s="37"/>
    </row>
    <row r="159" spans="1:11">
      <c r="A159" s="9">
        <v>14</v>
      </c>
      <c r="B159" s="14" t="s">
        <v>87</v>
      </c>
      <c r="C159" s="8"/>
      <c r="D159" s="266">
        <f>'Taxes Other Than Income Tax'!E7</f>
        <v>0</v>
      </c>
      <c r="E159" s="8"/>
      <c r="F159" s="8" t="str">
        <f>+F158</f>
        <v>W/S</v>
      </c>
      <c r="G159" s="16">
        <f>+G158</f>
        <v>3.4895772132992151E-2</v>
      </c>
      <c r="H159" s="8"/>
      <c r="I159" s="8">
        <f>+G159*D159</f>
        <v>0</v>
      </c>
      <c r="J159" s="8"/>
      <c r="K159" s="37"/>
    </row>
    <row r="160" spans="1:11">
      <c r="A160" s="9">
        <v>15</v>
      </c>
      <c r="B160" s="14" t="s">
        <v>88</v>
      </c>
      <c r="C160" s="8"/>
      <c r="E160" s="8"/>
      <c r="F160" s="8"/>
      <c r="H160" s="8"/>
      <c r="J160" s="8"/>
      <c r="K160" s="37"/>
    </row>
    <row r="161" spans="1:11">
      <c r="A161" s="9">
        <v>16</v>
      </c>
      <c r="B161" s="14" t="s">
        <v>89</v>
      </c>
      <c r="C161" s="8"/>
      <c r="D161" s="266">
        <f>'Taxes Other Than Income Tax'!E8</f>
        <v>149596</v>
      </c>
      <c r="E161" s="8"/>
      <c r="F161" s="8" t="s">
        <v>77</v>
      </c>
      <c r="G161" s="16">
        <f>+G83</f>
        <v>1.4538797530550108E-2</v>
      </c>
      <c r="H161" s="8"/>
      <c r="I161" s="8">
        <f>+G161*D161</f>
        <v>2174.9459553801739</v>
      </c>
      <c r="J161" s="8"/>
      <c r="K161" s="37"/>
    </row>
    <row r="162" spans="1:11">
      <c r="A162" s="9">
        <v>17</v>
      </c>
      <c r="B162" s="14" t="s">
        <v>90</v>
      </c>
      <c r="C162" s="8"/>
      <c r="D162" s="266">
        <f>'Taxes Other Than Income Tax'!E9</f>
        <v>0</v>
      </c>
      <c r="E162" s="8"/>
      <c r="F162" s="8"/>
      <c r="G162" s="43" t="s">
        <v>176</v>
      </c>
      <c r="H162" s="8"/>
      <c r="I162" s="8">
        <v>0</v>
      </c>
      <c r="J162" s="8"/>
      <c r="K162" s="37"/>
    </row>
    <row r="163" spans="1:11">
      <c r="A163" s="9">
        <v>18</v>
      </c>
      <c r="B163" s="14" t="s">
        <v>91</v>
      </c>
      <c r="C163" s="8"/>
      <c r="D163" s="266">
        <f>'Taxes Other Than Income Tax'!E10</f>
        <v>0</v>
      </c>
      <c r="E163" s="8"/>
      <c r="F163" s="8" t="str">
        <f>+F161</f>
        <v>GP</v>
      </c>
      <c r="G163" s="16">
        <f>+G161</f>
        <v>1.4538797530550108E-2</v>
      </c>
      <c r="H163" s="8"/>
      <c r="I163" s="8">
        <f>+G163*D163</f>
        <v>0</v>
      </c>
      <c r="J163" s="8"/>
      <c r="K163" s="37"/>
    </row>
    <row r="164" spans="1:11" ht="16.5" thickBot="1">
      <c r="A164" s="9">
        <v>19</v>
      </c>
      <c r="B164" s="14" t="s">
        <v>92</v>
      </c>
      <c r="C164" s="8"/>
      <c r="D164" s="265">
        <f>'Taxes Other Than Income Tax'!E11</f>
        <v>0</v>
      </c>
      <c r="E164" s="8"/>
      <c r="F164" s="8" t="s">
        <v>77</v>
      </c>
      <c r="G164" s="16">
        <f>+G163</f>
        <v>1.4538797530550108E-2</v>
      </c>
      <c r="H164" s="8"/>
      <c r="I164" s="18">
        <f>+G164*D164</f>
        <v>0</v>
      </c>
      <c r="J164" s="8"/>
      <c r="K164" s="37"/>
    </row>
    <row r="165" spans="1:11">
      <c r="A165" s="9">
        <v>20</v>
      </c>
      <c r="B165" s="14" t="s">
        <v>245</v>
      </c>
      <c r="C165" s="8"/>
      <c r="D165" s="8">
        <f>SUM(D158:D164)</f>
        <v>149596</v>
      </c>
      <c r="E165" s="8"/>
      <c r="F165" s="8"/>
      <c r="G165" s="16"/>
      <c r="H165" s="8"/>
      <c r="I165" s="8">
        <f>SUM(I158:I164)</f>
        <v>2174.9459553801739</v>
      </c>
      <c r="J165" s="8"/>
      <c r="K165" s="8"/>
    </row>
    <row r="166" spans="1:11">
      <c r="A166" s="9"/>
      <c r="B166" s="14"/>
      <c r="C166" s="8"/>
      <c r="D166" s="8"/>
      <c r="E166" s="8"/>
      <c r="F166" s="8"/>
      <c r="G166" s="16"/>
      <c r="H166" s="8"/>
      <c r="I166" s="8"/>
      <c r="J166" s="8"/>
      <c r="K166" s="8"/>
    </row>
    <row r="167" spans="1:11">
      <c r="A167" s="9"/>
      <c r="B167" s="14" t="s">
        <v>93</v>
      </c>
      <c r="C167" s="44" t="s">
        <v>94</v>
      </c>
      <c r="D167" s="8"/>
      <c r="E167" s="8"/>
      <c r="F167" s="8" t="s">
        <v>55</v>
      </c>
      <c r="G167" s="45"/>
      <c r="H167" s="8"/>
      <c r="I167" s="8"/>
      <c r="J167" s="8"/>
    </row>
    <row r="168" spans="1:11">
      <c r="A168" s="9">
        <v>21</v>
      </c>
      <c r="B168" s="46" t="s">
        <v>95</v>
      </c>
      <c r="C168" s="8"/>
      <c r="D168" s="47">
        <f>IF(D285&gt;0,1-(((1-D286)*(1-D285))/(1-D286*D285*D287)),0)</f>
        <v>0</v>
      </c>
      <c r="E168" s="8"/>
      <c r="G168" s="45"/>
      <c r="H168" s="8"/>
      <c r="J168" s="8"/>
    </row>
    <row r="169" spans="1:11">
      <c r="A169" s="9">
        <v>22</v>
      </c>
      <c r="B169" s="1" t="s">
        <v>96</v>
      </c>
      <c r="C169" s="8"/>
      <c r="D169" s="47">
        <f>IF(I242&gt;0,(D168/(1-D168))*(1-I240/I242),0)</f>
        <v>0</v>
      </c>
      <c r="E169" s="8"/>
      <c r="G169" s="45"/>
      <c r="H169" s="8"/>
      <c r="J169" s="8"/>
    </row>
    <row r="170" spans="1:11">
      <c r="A170" s="9"/>
      <c r="B170" s="96" t="s">
        <v>288</v>
      </c>
      <c r="C170" s="8"/>
      <c r="D170" s="8"/>
      <c r="E170" s="8"/>
      <c r="G170" s="45"/>
      <c r="H170" s="8"/>
      <c r="J170" s="8"/>
    </row>
    <row r="171" spans="1:11">
      <c r="A171" s="9"/>
      <c r="B171" s="14" t="s">
        <v>97</v>
      </c>
      <c r="C171" s="8"/>
      <c r="D171" s="8"/>
      <c r="E171" s="8"/>
      <c r="G171" s="45"/>
      <c r="H171" s="8"/>
      <c r="J171" s="8"/>
    </row>
    <row r="172" spans="1:11">
      <c r="A172" s="9">
        <v>23</v>
      </c>
      <c r="B172" s="46" t="s">
        <v>98</v>
      </c>
      <c r="C172" s="8"/>
      <c r="D172" s="48">
        <f>IF(D168&gt;0,1/(1-D168),0)</f>
        <v>0</v>
      </c>
      <c r="E172" s="8"/>
      <c r="G172" s="45"/>
      <c r="H172" s="8"/>
      <c r="J172" s="8"/>
    </row>
    <row r="173" spans="1:11">
      <c r="A173" s="9">
        <v>24</v>
      </c>
      <c r="B173" s="14" t="s">
        <v>193</v>
      </c>
      <c r="C173" s="8"/>
      <c r="D173" s="266">
        <v>0</v>
      </c>
      <c r="E173" s="8"/>
      <c r="G173" s="45"/>
      <c r="H173" s="8"/>
      <c r="J173" s="8"/>
    </row>
    <row r="174" spans="1:11">
      <c r="A174" s="9"/>
      <c r="B174" s="14"/>
      <c r="C174" s="8"/>
      <c r="D174" s="8"/>
      <c r="E174" s="8"/>
      <c r="G174" s="45"/>
      <c r="H174" s="8"/>
      <c r="J174" s="8"/>
    </row>
    <row r="175" spans="1:11">
      <c r="A175" s="9">
        <v>25</v>
      </c>
      <c r="B175" s="46" t="s">
        <v>99</v>
      </c>
      <c r="C175" s="44"/>
      <c r="D175" s="8">
        <f>D169*D179</f>
        <v>0</v>
      </c>
      <c r="E175" s="8"/>
      <c r="F175" s="8" t="s">
        <v>55</v>
      </c>
      <c r="G175" s="16"/>
      <c r="H175" s="8"/>
      <c r="I175" s="8">
        <f>D169*I179</f>
        <v>0</v>
      </c>
      <c r="J175" s="8"/>
    </row>
    <row r="176" spans="1:11" ht="16.5" thickBot="1">
      <c r="A176" s="9">
        <v>26</v>
      </c>
      <c r="B176" s="1" t="s">
        <v>100</v>
      </c>
      <c r="C176" s="44"/>
      <c r="D176" s="18">
        <f>D172*D173</f>
        <v>0</v>
      </c>
      <c r="E176" s="8"/>
      <c r="F176" s="1" t="s">
        <v>67</v>
      </c>
      <c r="G176" s="16">
        <f>G99</f>
        <v>1.7910269211667402E-2</v>
      </c>
      <c r="H176" s="8"/>
      <c r="I176" s="18">
        <f>G176*D176</f>
        <v>0</v>
      </c>
      <c r="J176" s="8"/>
    </row>
    <row r="177" spans="1:11">
      <c r="A177" s="9">
        <v>27</v>
      </c>
      <c r="B177" s="49" t="s">
        <v>101</v>
      </c>
      <c r="C177" s="1" t="s">
        <v>102</v>
      </c>
      <c r="D177" s="42">
        <f>+D175+D176</f>
        <v>0</v>
      </c>
      <c r="E177" s="8"/>
      <c r="F177" s="8" t="s">
        <v>2</v>
      </c>
      <c r="G177" s="16" t="s">
        <v>2</v>
      </c>
      <c r="H177" s="8"/>
      <c r="I177" s="42">
        <f>+I175+I176</f>
        <v>0</v>
      </c>
      <c r="J177" s="8"/>
    </row>
    <row r="178" spans="1:11">
      <c r="A178" s="9"/>
      <c r="B178" s="14"/>
      <c r="C178" s="44"/>
      <c r="D178" s="8"/>
      <c r="E178" s="8"/>
      <c r="F178" s="8"/>
      <c r="G178" s="45"/>
      <c r="H178" s="8"/>
      <c r="I178" s="8"/>
      <c r="J178" s="8"/>
    </row>
    <row r="179" spans="1:11">
      <c r="A179" s="9">
        <v>28</v>
      </c>
      <c r="B179" s="14" t="s">
        <v>103</v>
      </c>
      <c r="C179" s="37"/>
      <c r="D179" s="8">
        <f>+$I242*D117</f>
        <v>80303080.751997203</v>
      </c>
      <c r="E179" s="8"/>
      <c r="F179" s="8" t="s">
        <v>55</v>
      </c>
      <c r="G179" s="45"/>
      <c r="H179" s="8"/>
      <c r="I179" s="8">
        <f>+$I242*I117</f>
        <v>1509850.3871186986</v>
      </c>
      <c r="J179" s="8"/>
    </row>
    <row r="180" spans="1:11">
      <c r="A180" s="9"/>
      <c r="B180" s="49" t="s">
        <v>203</v>
      </c>
      <c r="D180" s="8"/>
      <c r="E180" s="8"/>
      <c r="F180" s="8"/>
      <c r="G180" s="45"/>
      <c r="H180" s="8"/>
      <c r="I180" s="8"/>
      <c r="J180" s="8"/>
      <c r="K180" s="37"/>
    </row>
    <row r="181" spans="1:11">
      <c r="A181" s="9"/>
      <c r="B181" s="14"/>
      <c r="D181" s="41"/>
      <c r="E181" s="8"/>
      <c r="F181" s="8"/>
      <c r="G181" s="45"/>
      <c r="H181" s="8"/>
      <c r="I181" s="41"/>
      <c r="J181" s="8"/>
      <c r="K181" s="37"/>
    </row>
    <row r="182" spans="1:11">
      <c r="A182" s="9">
        <v>29</v>
      </c>
      <c r="B182" s="14" t="s">
        <v>219</v>
      </c>
      <c r="C182" s="8"/>
      <c r="D182" s="41">
        <f>+D179+D177+D165+D154+D148</f>
        <v>115822739.15199721</v>
      </c>
      <c r="E182" s="8"/>
      <c r="F182" s="8"/>
      <c r="G182" s="8"/>
      <c r="H182" s="8"/>
      <c r="I182" s="41">
        <f>+I179+I177+I165+I154+I148</f>
        <v>5338368.5136595629</v>
      </c>
      <c r="J182" s="7"/>
      <c r="K182" s="7"/>
    </row>
    <row r="183" spans="1:11">
      <c r="A183" s="9"/>
      <c r="B183" s="96"/>
      <c r="C183" s="8"/>
      <c r="D183" s="41"/>
      <c r="E183" s="8"/>
      <c r="F183" s="8"/>
      <c r="G183" s="8"/>
      <c r="H183" s="8"/>
      <c r="I183" s="41"/>
      <c r="J183" s="7"/>
      <c r="K183" s="7"/>
    </row>
    <row r="184" spans="1:11">
      <c r="A184" s="9">
        <v>30</v>
      </c>
      <c r="B184" s="96" t="s">
        <v>258</v>
      </c>
      <c r="C184" s="8"/>
      <c r="D184" s="41"/>
      <c r="E184" s="8"/>
      <c r="F184" s="8"/>
      <c r="G184" s="8"/>
      <c r="H184" s="8"/>
      <c r="I184" s="41"/>
      <c r="J184" s="7"/>
      <c r="K184" s="7"/>
    </row>
    <row r="185" spans="1:11">
      <c r="A185" s="9"/>
      <c r="B185" s="96" t="s">
        <v>259</v>
      </c>
      <c r="C185" s="8"/>
      <c r="D185" s="41"/>
      <c r="E185" s="8"/>
      <c r="F185" s="8"/>
      <c r="G185" s="8"/>
      <c r="H185" s="8"/>
      <c r="I185" s="41"/>
      <c r="J185" s="7"/>
      <c r="K185" s="7"/>
    </row>
    <row r="186" spans="1:11">
      <c r="A186" s="9"/>
      <c r="B186" s="342" t="s">
        <v>221</v>
      </c>
      <c r="C186" s="342"/>
      <c r="J186" s="7"/>
      <c r="K186" s="7"/>
    </row>
    <row r="187" spans="1:11">
      <c r="A187" s="9"/>
      <c r="B187" s="96" t="s">
        <v>220</v>
      </c>
      <c r="C187" s="8"/>
      <c r="D187" s="264">
        <v>0</v>
      </c>
      <c r="E187" s="8"/>
      <c r="F187" s="8"/>
      <c r="G187" s="8"/>
      <c r="H187" s="8"/>
      <c r="I187" s="264">
        <v>0</v>
      </c>
      <c r="J187" s="7"/>
      <c r="K187" s="7"/>
    </row>
    <row r="188" spans="1:11">
      <c r="A188" s="9"/>
      <c r="B188" s="96"/>
      <c r="C188" s="8"/>
      <c r="D188" s="41"/>
      <c r="E188" s="8"/>
      <c r="F188" s="8"/>
      <c r="G188" s="8"/>
      <c r="H188" s="8"/>
      <c r="I188" s="41"/>
      <c r="J188" s="7"/>
      <c r="K188" s="7"/>
    </row>
    <row r="189" spans="1:11" ht="17.25" customHeight="1">
      <c r="A189" s="9" t="s">
        <v>263</v>
      </c>
      <c r="B189" s="96" t="s">
        <v>264</v>
      </c>
      <c r="C189" s="8"/>
      <c r="D189" s="41"/>
      <c r="E189" s="8"/>
      <c r="F189" s="8"/>
      <c r="G189" s="8"/>
      <c r="H189" s="8"/>
      <c r="I189" s="41"/>
      <c r="J189" s="7"/>
      <c r="K189" s="7"/>
    </row>
    <row r="190" spans="1:11" ht="17.25" customHeight="1">
      <c r="A190" s="9"/>
      <c r="B190" s="101" t="s">
        <v>296</v>
      </c>
      <c r="C190" s="8"/>
      <c r="D190" s="41"/>
      <c r="E190" s="8"/>
      <c r="F190" s="8"/>
      <c r="G190" s="8"/>
      <c r="H190" s="8"/>
      <c r="I190" s="41"/>
      <c r="J190" s="7"/>
      <c r="K190" s="7"/>
    </row>
    <row r="191" spans="1:11" ht="16.5" customHeight="1">
      <c r="A191" s="9"/>
      <c r="B191" s="343" t="s">
        <v>221</v>
      </c>
      <c r="C191" s="343"/>
      <c r="J191" s="7"/>
      <c r="K191" s="7"/>
    </row>
    <row r="192" spans="1:11" ht="17.25" customHeight="1" thickBot="1">
      <c r="A192" s="9"/>
      <c r="B192" s="96" t="s">
        <v>265</v>
      </c>
      <c r="C192" s="8"/>
      <c r="D192" s="265">
        <v>0</v>
      </c>
      <c r="E192" s="8"/>
      <c r="F192" s="8"/>
      <c r="G192" s="8"/>
      <c r="H192" s="8"/>
      <c r="I192" s="265">
        <v>0</v>
      </c>
      <c r="J192" s="7"/>
      <c r="K192" s="7"/>
    </row>
    <row r="193" spans="1:15" ht="17.25" customHeight="1" thickBot="1">
      <c r="A193" s="91">
        <v>31</v>
      </c>
      <c r="B193" s="92" t="s">
        <v>196</v>
      </c>
      <c r="C193" s="93"/>
      <c r="D193" s="94">
        <f>D182-D187-D192</f>
        <v>115822739.15199721</v>
      </c>
      <c r="E193" s="93"/>
      <c r="F193" s="93"/>
      <c r="G193" s="93"/>
      <c r="H193" s="93"/>
      <c r="I193" s="94">
        <f>I182-I187-I192</f>
        <v>5338368.5136595629</v>
      </c>
      <c r="J193" s="95"/>
      <c r="K193" s="93"/>
      <c r="L193" s="92"/>
      <c r="M193" s="92"/>
      <c r="N193" s="92"/>
      <c r="O193" s="92"/>
    </row>
    <row r="194" spans="1:15" ht="16.5" thickTop="1">
      <c r="A194" s="9"/>
      <c r="B194" s="96" t="s">
        <v>266</v>
      </c>
      <c r="C194" s="8"/>
      <c r="D194" s="41"/>
      <c r="E194" s="8"/>
      <c r="F194" s="8"/>
      <c r="G194" s="8"/>
      <c r="H194" s="8"/>
      <c r="I194" s="41"/>
      <c r="J194" s="7"/>
      <c r="K194" s="7"/>
    </row>
    <row r="195" spans="1:15">
      <c r="A195" s="9"/>
      <c r="B195" s="14"/>
      <c r="C195" s="8"/>
      <c r="D195" s="41"/>
      <c r="E195" s="8"/>
      <c r="F195" s="8"/>
      <c r="G195" s="8"/>
      <c r="H195" s="8"/>
      <c r="I195" s="41"/>
      <c r="J195" s="7"/>
      <c r="K195" s="2" t="s">
        <v>303</v>
      </c>
    </row>
    <row r="196" spans="1:15">
      <c r="B196" s="3"/>
      <c r="C196" s="3"/>
      <c r="D196" s="4"/>
      <c r="E196" s="3"/>
      <c r="F196" s="3"/>
      <c r="G196" s="3"/>
      <c r="H196" s="5"/>
      <c r="I196" s="7"/>
      <c r="J196" s="338" t="s">
        <v>201</v>
      </c>
      <c r="K196" s="338"/>
    </row>
    <row r="197" spans="1:15">
      <c r="A197" s="9"/>
      <c r="J197" s="8"/>
      <c r="K197" s="8"/>
    </row>
    <row r="198" spans="1:15">
      <c r="A198" s="9"/>
      <c r="B198" s="14" t="str">
        <f>B4</f>
        <v xml:space="preserve">Formula Rate - Non-Levelized </v>
      </c>
      <c r="D198" s="1" t="str">
        <f>D4</f>
        <v xml:space="preserve">     Rate Formula Template</v>
      </c>
      <c r="J198" s="8"/>
      <c r="K198" s="2" t="str">
        <f>K4</f>
        <v>For the 12 months ended 12/31/14</v>
      </c>
    </row>
    <row r="199" spans="1:15">
      <c r="A199" s="9"/>
      <c r="B199" s="14"/>
      <c r="D199" s="1" t="str">
        <f>D5</f>
        <v xml:space="preserve"> Utilizing RUS Form 12 Data</v>
      </c>
      <c r="J199" s="8"/>
      <c r="K199" s="8"/>
    </row>
    <row r="200" spans="1:15">
      <c r="A200" s="9"/>
      <c r="J200" s="8"/>
      <c r="K200" s="8"/>
    </row>
    <row r="201" spans="1:15">
      <c r="A201" s="9"/>
      <c r="D201" s="1" t="str">
        <f>D7</f>
        <v>Arkansas Electric Cooperative Corporation</v>
      </c>
      <c r="J201" s="8"/>
      <c r="K201" s="8"/>
    </row>
    <row r="202" spans="1:15">
      <c r="A202" s="9" t="s">
        <v>4</v>
      </c>
      <c r="C202" s="14"/>
      <c r="D202" s="14"/>
      <c r="E202" s="14"/>
      <c r="F202" s="14"/>
      <c r="G202" s="14"/>
      <c r="H202" s="14"/>
      <c r="I202" s="14"/>
      <c r="J202" s="14"/>
      <c r="K202" s="14"/>
    </row>
    <row r="203" spans="1:15" ht="16.5" thickBot="1">
      <c r="A203" s="11" t="s">
        <v>6</v>
      </c>
      <c r="C203" s="35" t="s">
        <v>104</v>
      </c>
      <c r="E203" s="7"/>
      <c r="F203" s="7"/>
      <c r="G203" s="7"/>
      <c r="H203" s="7"/>
      <c r="I203" s="7"/>
      <c r="J203" s="8"/>
      <c r="K203" s="8"/>
    </row>
    <row r="204" spans="1:15">
      <c r="A204" s="9"/>
      <c r="B204" s="3" t="s">
        <v>107</v>
      </c>
      <c r="C204" s="7"/>
      <c r="D204" s="7"/>
      <c r="E204" s="7"/>
      <c r="F204" s="7"/>
      <c r="G204" s="7"/>
      <c r="H204" s="7"/>
      <c r="I204" s="7"/>
      <c r="J204" s="8"/>
      <c r="K204" s="8"/>
    </row>
    <row r="205" spans="1:15">
      <c r="A205" s="9">
        <v>1</v>
      </c>
      <c r="B205" s="5" t="s">
        <v>223</v>
      </c>
      <c r="C205" s="7"/>
      <c r="D205" s="8"/>
      <c r="E205" s="8"/>
      <c r="F205" s="8"/>
      <c r="G205" s="8"/>
      <c r="H205" s="8"/>
      <c r="I205" s="8">
        <f>+D79</f>
        <v>126046385</v>
      </c>
      <c r="J205" s="8"/>
      <c r="K205" s="8"/>
    </row>
    <row r="206" spans="1:15">
      <c r="A206" s="9">
        <v>2</v>
      </c>
      <c r="B206" s="5" t="s">
        <v>222</v>
      </c>
      <c r="D206" s="86"/>
      <c r="I206" s="266">
        <f>'Trans Plt Excl from ISO Rates'!C7</f>
        <v>94926180.52229999</v>
      </c>
      <c r="J206" s="8"/>
      <c r="K206" s="8"/>
    </row>
    <row r="207" spans="1:15" ht="16.5" thickBot="1">
      <c r="A207" s="9">
        <v>3</v>
      </c>
      <c r="B207" s="50" t="s">
        <v>246</v>
      </c>
      <c r="C207" s="51"/>
      <c r="D207" s="41"/>
      <c r="E207" s="8"/>
      <c r="F207" s="8"/>
      <c r="G207" s="52"/>
      <c r="H207" s="8"/>
      <c r="I207" s="265">
        <v>0</v>
      </c>
      <c r="J207" s="8"/>
      <c r="K207" s="8"/>
    </row>
    <row r="208" spans="1:15">
      <c r="A208" s="9">
        <v>4</v>
      </c>
      <c r="B208" s="5" t="s">
        <v>178</v>
      </c>
      <c r="C208" s="7"/>
      <c r="D208" s="8"/>
      <c r="E208" s="8"/>
      <c r="F208" s="8"/>
      <c r="G208" s="52"/>
      <c r="H208" s="8"/>
      <c r="I208" s="8">
        <f>I205-I206-I207</f>
        <v>31120204.47770001</v>
      </c>
      <c r="J208" s="8"/>
      <c r="K208" s="8"/>
    </row>
    <row r="209" spans="1:21" ht="9" customHeight="1">
      <c r="A209" s="9"/>
      <c r="C209" s="7"/>
      <c r="D209" s="8"/>
      <c r="E209" s="8"/>
      <c r="F209" s="8"/>
      <c r="G209" s="52"/>
      <c r="H209" s="8"/>
      <c r="J209" s="8"/>
      <c r="K209" s="8"/>
      <c r="N209" s="321"/>
      <c r="O209" s="321"/>
      <c r="P209" s="321"/>
      <c r="Q209" s="321"/>
      <c r="R209" s="321"/>
      <c r="S209" s="321"/>
      <c r="T209" s="321"/>
      <c r="U209" s="321"/>
    </row>
    <row r="210" spans="1:21">
      <c r="A210" s="9">
        <v>5</v>
      </c>
      <c r="B210" s="5" t="s">
        <v>247</v>
      </c>
      <c r="C210" s="10"/>
      <c r="D210" s="53"/>
      <c r="E210" s="53"/>
      <c r="F210" s="53"/>
      <c r="G210" s="30"/>
      <c r="H210" s="8" t="s">
        <v>108</v>
      </c>
      <c r="I210" s="38">
        <f>IF(I205&gt;0,I208/I205,0)</f>
        <v>0.24689485920361787</v>
      </c>
      <c r="J210" s="8"/>
      <c r="K210" s="8"/>
      <c r="N210" s="322"/>
      <c r="O210" s="322"/>
      <c r="P210" s="322"/>
      <c r="Q210" s="321"/>
      <c r="R210" s="321"/>
      <c r="S210" s="321"/>
      <c r="T210" s="321"/>
      <c r="U210" s="321"/>
    </row>
    <row r="211" spans="1:21" ht="9" customHeight="1">
      <c r="J211" s="8"/>
      <c r="K211" s="8"/>
      <c r="N211" s="323"/>
      <c r="O211" s="324"/>
      <c r="P211" s="325"/>
      <c r="Q211" s="323"/>
      <c r="R211" s="324"/>
      <c r="S211" s="324"/>
      <c r="T211" s="321"/>
      <c r="U211" s="321"/>
    </row>
    <row r="212" spans="1:21">
      <c r="B212" s="14" t="s">
        <v>105</v>
      </c>
      <c r="J212" s="8"/>
      <c r="K212" s="8"/>
      <c r="N212" s="336"/>
      <c r="O212" s="337"/>
      <c r="P212" s="337"/>
      <c r="Q212" s="337"/>
      <c r="R212" s="337"/>
      <c r="S212" s="337"/>
      <c r="T212" s="321"/>
      <c r="U212" s="321"/>
    </row>
    <row r="213" spans="1:21" ht="9" customHeight="1">
      <c r="J213" s="8"/>
      <c r="K213" s="8"/>
      <c r="N213" s="326"/>
      <c r="O213" s="324"/>
      <c r="P213" s="325"/>
      <c r="Q213" s="323"/>
      <c r="R213" s="324"/>
      <c r="S213" s="324"/>
      <c r="T213" s="321"/>
      <c r="U213" s="321"/>
    </row>
    <row r="214" spans="1:21">
      <c r="A214" s="9">
        <v>6</v>
      </c>
      <c r="B214" s="1" t="s">
        <v>224</v>
      </c>
      <c r="D214" s="7"/>
      <c r="E214" s="7"/>
      <c r="F214" s="7"/>
      <c r="G214" s="28"/>
      <c r="H214" s="7"/>
      <c r="I214" s="8">
        <f>+D140</f>
        <v>87362714</v>
      </c>
      <c r="J214" s="8"/>
      <c r="K214" s="8"/>
      <c r="N214" s="320"/>
      <c r="O214" s="327"/>
      <c r="P214" s="325"/>
      <c r="Q214" s="323"/>
      <c r="R214" s="324"/>
      <c r="S214" s="324"/>
      <c r="T214" s="321"/>
      <c r="U214" s="321"/>
    </row>
    <row r="215" spans="1:21" ht="16.5" thickBot="1">
      <c r="A215" s="9">
        <v>7</v>
      </c>
      <c r="B215" s="50" t="s">
        <v>225</v>
      </c>
      <c r="C215" s="51"/>
      <c r="D215" s="41"/>
      <c r="E215" s="41"/>
      <c r="F215" s="8"/>
      <c r="G215" s="8"/>
      <c r="H215" s="8"/>
      <c r="I215" s="265">
        <v>561262.18000000005</v>
      </c>
      <c r="J215" s="8"/>
      <c r="K215" s="8"/>
      <c r="N215" s="328"/>
      <c r="O215" s="329"/>
      <c r="P215" s="330"/>
      <c r="Q215" s="330"/>
      <c r="R215" s="326"/>
      <c r="S215" s="326"/>
      <c r="T215" s="321"/>
      <c r="U215" s="321"/>
    </row>
    <row r="216" spans="1:21">
      <c r="A216" s="9">
        <v>8</v>
      </c>
      <c r="B216" s="5" t="s">
        <v>226</v>
      </c>
      <c r="C216" s="10"/>
      <c r="D216" s="53"/>
      <c r="E216" s="53"/>
      <c r="F216" s="53"/>
      <c r="G216" s="30"/>
      <c r="H216" s="53"/>
      <c r="I216" s="8">
        <f>+I214-I215</f>
        <v>86801451.819999993</v>
      </c>
      <c r="J216" s="8"/>
      <c r="K216" s="8"/>
      <c r="N216" s="331"/>
      <c r="O216" s="329"/>
      <c r="P216" s="326"/>
      <c r="Q216" s="326"/>
      <c r="R216" s="326"/>
      <c r="S216" s="326"/>
      <c r="T216" s="321"/>
      <c r="U216" s="321"/>
    </row>
    <row r="217" spans="1:21">
      <c r="A217" s="9"/>
      <c r="B217" s="5"/>
      <c r="C217" s="7"/>
      <c r="D217" s="8"/>
      <c r="E217" s="8"/>
      <c r="F217" s="8"/>
      <c r="G217" s="8"/>
      <c r="J217" s="8"/>
      <c r="K217" s="8"/>
      <c r="N217" s="323"/>
      <c r="O217" s="332"/>
      <c r="P217" s="333"/>
      <c r="Q217" s="333"/>
      <c r="R217" s="324"/>
      <c r="S217" s="324"/>
      <c r="T217" s="321"/>
      <c r="U217" s="321"/>
    </row>
    <row r="218" spans="1:21">
      <c r="A218" s="9">
        <v>9</v>
      </c>
      <c r="B218" s="5" t="s">
        <v>227</v>
      </c>
      <c r="C218" s="7"/>
      <c r="D218" s="8"/>
      <c r="E218" s="8"/>
      <c r="F218" s="8"/>
      <c r="G218" s="8"/>
      <c r="H218" s="8"/>
      <c r="I218" s="36">
        <f>IF(I214&gt;0,I216/I214,0)</f>
        <v>0.99357549514773535</v>
      </c>
      <c r="N218" s="328"/>
      <c r="O218" s="333"/>
      <c r="P218" s="326"/>
      <c r="Q218" s="333"/>
      <c r="R218" s="324"/>
      <c r="S218" s="324"/>
      <c r="T218" s="321"/>
      <c r="U218" s="321"/>
    </row>
    <row r="219" spans="1:21">
      <c r="A219" s="9">
        <v>10</v>
      </c>
      <c r="B219" s="5" t="s">
        <v>228</v>
      </c>
      <c r="C219" s="7"/>
      <c r="D219" s="8"/>
      <c r="E219" s="8"/>
      <c r="F219" s="8"/>
      <c r="G219" s="8"/>
      <c r="H219" s="7" t="s">
        <v>12</v>
      </c>
      <c r="I219" s="54">
        <f>I210</f>
        <v>0.24689485920361787</v>
      </c>
      <c r="N219" s="328"/>
      <c r="O219" s="333"/>
      <c r="P219" s="326"/>
      <c r="Q219" s="333"/>
      <c r="R219" s="324"/>
      <c r="S219" s="324"/>
      <c r="T219" s="321"/>
      <c r="U219" s="321"/>
    </row>
    <row r="220" spans="1:21">
      <c r="A220" s="9">
        <v>11</v>
      </c>
      <c r="B220" s="5" t="s">
        <v>229</v>
      </c>
      <c r="C220" s="7"/>
      <c r="D220" s="7"/>
      <c r="E220" s="7"/>
      <c r="F220" s="7"/>
      <c r="G220" s="7"/>
      <c r="H220" s="7" t="s">
        <v>106</v>
      </c>
      <c r="I220" s="55">
        <f>+I219*I218</f>
        <v>0.24530868198266503</v>
      </c>
      <c r="N220" s="328"/>
      <c r="O220" s="333"/>
      <c r="P220" s="326"/>
      <c r="Q220" s="334"/>
      <c r="R220" s="324"/>
      <c r="S220" s="324"/>
      <c r="T220" s="321"/>
      <c r="U220" s="321"/>
    </row>
    <row r="221" spans="1:21">
      <c r="N221" s="331"/>
      <c r="O221" s="329"/>
      <c r="P221" s="325"/>
      <c r="Q221" s="323"/>
      <c r="R221" s="324"/>
      <c r="S221" s="324"/>
      <c r="T221" s="321"/>
      <c r="U221" s="321"/>
    </row>
    <row r="222" spans="1:21" ht="16.5" thickBot="1">
      <c r="A222" s="9" t="s">
        <v>2</v>
      </c>
      <c r="B222" s="14" t="s">
        <v>109</v>
      </c>
      <c r="C222" s="8"/>
      <c r="D222" s="56" t="s">
        <v>110</v>
      </c>
      <c r="E222" s="56" t="s">
        <v>12</v>
      </c>
      <c r="F222" s="8"/>
      <c r="G222" s="56" t="s">
        <v>111</v>
      </c>
      <c r="H222" s="8"/>
      <c r="I222" s="8"/>
      <c r="J222" s="8"/>
      <c r="K222" s="8"/>
      <c r="N222" s="335"/>
      <c r="O222" s="329"/>
      <c r="P222" s="325"/>
      <c r="Q222" s="323"/>
      <c r="R222" s="324"/>
      <c r="S222" s="324"/>
      <c r="T222" s="321"/>
      <c r="U222" s="321"/>
    </row>
    <row r="223" spans="1:21">
      <c r="A223" s="9">
        <v>12</v>
      </c>
      <c r="B223" s="14" t="s">
        <v>53</v>
      </c>
      <c r="C223" s="8"/>
      <c r="D223" s="266">
        <f>'Wages and Salaries'!B13</f>
        <v>11559823.050000001</v>
      </c>
      <c r="E223" s="57">
        <v>0</v>
      </c>
      <c r="F223" s="57"/>
      <c r="G223" s="8">
        <f>D223*E223</f>
        <v>0</v>
      </c>
      <c r="H223" s="8"/>
      <c r="I223" s="8"/>
      <c r="J223" s="8"/>
      <c r="K223" s="8"/>
      <c r="N223" s="321"/>
      <c r="O223" s="321"/>
      <c r="P223" s="321"/>
      <c r="Q223" s="321"/>
      <c r="R223" s="321"/>
      <c r="S223" s="321"/>
      <c r="T223" s="321"/>
      <c r="U223" s="321"/>
    </row>
    <row r="224" spans="1:21">
      <c r="A224" s="9">
        <v>13</v>
      </c>
      <c r="B224" s="14" t="s">
        <v>56</v>
      </c>
      <c r="C224" s="8"/>
      <c r="D224" s="266">
        <f>'Wages and Salaries'!B17</f>
        <v>2045496.43</v>
      </c>
      <c r="E224" s="57">
        <f>+I219</f>
        <v>0.24689485920361787</v>
      </c>
      <c r="F224" s="57"/>
      <c r="G224" s="8">
        <f>D224*E224</f>
        <v>505022.553086353</v>
      </c>
      <c r="H224" s="8"/>
      <c r="I224" s="8"/>
      <c r="J224" s="8"/>
      <c r="K224" s="8"/>
      <c r="N224" s="321"/>
      <c r="O224" s="321"/>
      <c r="P224" s="321"/>
      <c r="Q224" s="321"/>
      <c r="R224" s="321"/>
      <c r="S224" s="321"/>
      <c r="T224" s="321"/>
      <c r="U224" s="321"/>
    </row>
    <row r="225" spans="1:13">
      <c r="A225" s="9">
        <v>14</v>
      </c>
      <c r="B225" s="14" t="s">
        <v>58</v>
      </c>
      <c r="C225" s="8"/>
      <c r="D225" s="266">
        <f>'Wages and Salaries'!B18</f>
        <v>0</v>
      </c>
      <c r="E225" s="57">
        <v>0</v>
      </c>
      <c r="F225" s="57"/>
      <c r="G225" s="8">
        <f>D225*E225</f>
        <v>0</v>
      </c>
      <c r="H225" s="8"/>
      <c r="I225" s="58" t="s">
        <v>112</v>
      </c>
      <c r="J225" s="8"/>
      <c r="K225" s="8"/>
    </row>
    <row r="226" spans="1:13" ht="16.5" thickBot="1">
      <c r="A226" s="9">
        <v>15</v>
      </c>
      <c r="B226" s="14" t="s">
        <v>113</v>
      </c>
      <c r="C226" s="8"/>
      <c r="D226" s="265">
        <f>'Wages and Salaries'!B19</f>
        <v>866993.99</v>
      </c>
      <c r="E226" s="57">
        <v>0</v>
      </c>
      <c r="F226" s="57"/>
      <c r="G226" s="18">
        <f>D226*E226</f>
        <v>0</v>
      </c>
      <c r="H226" s="8"/>
      <c r="I226" s="11" t="s">
        <v>114</v>
      </c>
      <c r="J226" s="8"/>
      <c r="K226" s="8"/>
    </row>
    <row r="227" spans="1:13">
      <c r="A227" s="9">
        <v>16</v>
      </c>
      <c r="B227" s="14" t="s">
        <v>174</v>
      </c>
      <c r="C227" s="8"/>
      <c r="D227" s="8">
        <f>SUM(D223:D226)</f>
        <v>14472313.470000001</v>
      </c>
      <c r="E227" s="8"/>
      <c r="F227" s="8"/>
      <c r="G227" s="8">
        <f>SUM(G223:G226)</f>
        <v>505022.553086353</v>
      </c>
      <c r="H227" s="28" t="s">
        <v>115</v>
      </c>
      <c r="I227" s="36">
        <f>IF(G227&gt;0,G227/D227,0)</f>
        <v>3.4895772132992151E-2</v>
      </c>
      <c r="J227" s="63" t="s">
        <v>289</v>
      </c>
      <c r="K227" s="8"/>
    </row>
    <row r="228" spans="1:13" ht="9" customHeight="1">
      <c r="A228" s="9" t="s">
        <v>2</v>
      </c>
      <c r="B228" s="14" t="s">
        <v>2</v>
      </c>
      <c r="C228" s="8" t="s">
        <v>2</v>
      </c>
      <c r="E228" s="8"/>
      <c r="F228" s="8"/>
      <c r="K228" s="8"/>
    </row>
    <row r="229" spans="1:13">
      <c r="A229" s="9"/>
      <c r="B229" s="14" t="s">
        <v>230</v>
      </c>
      <c r="C229" s="8"/>
      <c r="D229" s="31" t="s">
        <v>110</v>
      </c>
      <c r="E229" s="8"/>
      <c r="F229" s="8"/>
      <c r="G229" s="52" t="s">
        <v>116</v>
      </c>
      <c r="H229" s="45" t="s">
        <v>2</v>
      </c>
      <c r="I229" s="37" t="s">
        <v>117</v>
      </c>
      <c r="J229" s="8"/>
      <c r="K229" s="8"/>
      <c r="M229"/>
    </row>
    <row r="230" spans="1:13">
      <c r="A230" s="9">
        <v>17</v>
      </c>
      <c r="B230" s="14" t="s">
        <v>118</v>
      </c>
      <c r="C230" s="8"/>
      <c r="D230" s="266">
        <v>0</v>
      </c>
      <c r="E230" s="8"/>
      <c r="G230" s="9" t="s">
        <v>119</v>
      </c>
      <c r="H230" s="59"/>
      <c r="I230" s="9" t="s">
        <v>120</v>
      </c>
      <c r="J230" s="8"/>
      <c r="K230" s="28" t="s">
        <v>62</v>
      </c>
    </row>
    <row r="231" spans="1:13">
      <c r="A231" s="9">
        <v>18</v>
      </c>
      <c r="B231" s="14" t="s">
        <v>121</v>
      </c>
      <c r="C231" s="8"/>
      <c r="D231" s="266">
        <v>0</v>
      </c>
      <c r="E231" s="8"/>
      <c r="G231" s="16">
        <f>IF(D233&gt;0,D230/D233,0)</f>
        <v>0</v>
      </c>
      <c r="H231" s="52" t="s">
        <v>122</v>
      </c>
      <c r="I231" s="16">
        <f>I227</f>
        <v>3.4895772132992151E-2</v>
      </c>
      <c r="J231" s="45" t="s">
        <v>115</v>
      </c>
      <c r="K231" s="16">
        <f>I231*G231</f>
        <v>0</v>
      </c>
    </row>
    <row r="232" spans="1:13" ht="16.5" thickBot="1">
      <c r="A232" s="9">
        <v>19</v>
      </c>
      <c r="B232" s="60" t="s">
        <v>123</v>
      </c>
      <c r="C232" s="18"/>
      <c r="D232" s="265">
        <v>0</v>
      </c>
      <c r="E232" s="8"/>
      <c r="F232" s="8"/>
      <c r="G232" s="8" t="s">
        <v>2</v>
      </c>
      <c r="H232" s="8"/>
      <c r="I232" s="8"/>
      <c r="J232" s="8"/>
      <c r="K232" s="8"/>
    </row>
    <row r="233" spans="1:13">
      <c r="A233" s="9">
        <v>20</v>
      </c>
      <c r="B233" s="14" t="s">
        <v>231</v>
      </c>
      <c r="C233" s="8"/>
      <c r="D233" s="8">
        <f>D230+D231+D232</f>
        <v>0</v>
      </c>
      <c r="E233" s="8"/>
      <c r="F233" s="8"/>
      <c r="G233" s="8"/>
      <c r="H233" s="8"/>
      <c r="I233" s="8"/>
      <c r="J233" s="8"/>
      <c r="K233" s="8"/>
    </row>
    <row r="234" spans="1:13" ht="9" customHeight="1">
      <c r="A234" s="9"/>
      <c r="B234" s="14" t="s">
        <v>2</v>
      </c>
      <c r="C234" s="8"/>
      <c r="E234" s="8"/>
      <c r="F234" s="8"/>
      <c r="G234" s="8"/>
      <c r="H234" s="8"/>
      <c r="I234" s="8" t="s">
        <v>2</v>
      </c>
      <c r="J234" s="8" t="s">
        <v>2</v>
      </c>
      <c r="K234" s="8"/>
    </row>
    <row r="235" spans="1:13" ht="16.5" thickBot="1">
      <c r="A235" s="9"/>
      <c r="B235" s="3" t="s">
        <v>124</v>
      </c>
      <c r="C235" s="8"/>
      <c r="D235" s="56" t="s">
        <v>110</v>
      </c>
      <c r="E235" s="8"/>
      <c r="F235" s="8"/>
      <c r="G235" s="8"/>
      <c r="H235" s="8"/>
      <c r="J235" s="8"/>
      <c r="K235" s="8"/>
    </row>
    <row r="236" spans="1:13">
      <c r="A236" s="9">
        <v>21</v>
      </c>
      <c r="B236" s="8" t="s">
        <v>280</v>
      </c>
      <c r="C236" s="5"/>
      <c r="D236" s="297">
        <v>34091992</v>
      </c>
      <c r="E236" s="8"/>
      <c r="F236" s="8"/>
      <c r="G236" s="8"/>
      <c r="H236" s="8"/>
      <c r="I236" s="8"/>
      <c r="J236" s="8"/>
      <c r="K236" s="8"/>
    </row>
    <row r="237" spans="1:13" ht="9" customHeight="1">
      <c r="A237" s="9"/>
      <c r="B237" s="14"/>
      <c r="C237" s="8"/>
      <c r="D237" s="8"/>
      <c r="E237" s="8"/>
      <c r="F237" s="8"/>
      <c r="G237" s="8"/>
      <c r="H237" s="8"/>
      <c r="I237" s="8"/>
      <c r="J237" s="8"/>
      <c r="K237" s="8"/>
    </row>
    <row r="238" spans="1:13">
      <c r="A238" s="9"/>
      <c r="B238" s="14"/>
      <c r="C238" s="8"/>
      <c r="D238" s="8"/>
      <c r="E238" s="8"/>
      <c r="F238" s="8"/>
      <c r="G238" s="52" t="s">
        <v>125</v>
      </c>
      <c r="H238" s="8"/>
      <c r="I238" s="8"/>
      <c r="J238" s="8"/>
      <c r="K238" s="8"/>
    </row>
    <row r="239" spans="1:13" ht="16.5" thickBot="1">
      <c r="A239" s="9"/>
      <c r="B239" s="3"/>
      <c r="C239" s="5"/>
      <c r="D239" s="11" t="s">
        <v>110</v>
      </c>
      <c r="E239" s="11" t="s">
        <v>126</v>
      </c>
      <c r="F239" s="8"/>
      <c r="G239" s="11" t="s">
        <v>127</v>
      </c>
      <c r="H239" s="8"/>
      <c r="I239" s="11" t="s">
        <v>128</v>
      </c>
      <c r="J239" s="8"/>
      <c r="K239" s="8"/>
    </row>
    <row r="240" spans="1:13">
      <c r="A240" s="9">
        <v>22</v>
      </c>
      <c r="B240" s="3" t="s">
        <v>129</v>
      </c>
      <c r="C240" s="5" t="s">
        <v>282</v>
      </c>
      <c r="D240" s="266">
        <f>734260398+0+36863845+0+0</f>
        <v>771124243</v>
      </c>
      <c r="E240" s="61">
        <f>IF($D$242&gt;0,D240/$D$242,0)</f>
        <v>0.59601198465360128</v>
      </c>
      <c r="F240" s="62"/>
      <c r="G240" s="62">
        <f>IF(D236&gt;0,D236/D240,0)</f>
        <v>4.4210764101213711E-2</v>
      </c>
      <c r="I240" s="62">
        <f>G240*E240</f>
        <v>2.6350145255016572E-2</v>
      </c>
      <c r="J240" s="63" t="s">
        <v>130</v>
      </c>
    </row>
    <row r="241" spans="1:11" ht="16.5" thickBot="1">
      <c r="A241" s="9">
        <v>23</v>
      </c>
      <c r="B241" s="3" t="s">
        <v>131</v>
      </c>
      <c r="C241" s="5" t="s">
        <v>281</v>
      </c>
      <c r="D241" s="265">
        <v>522682363</v>
      </c>
      <c r="E241" s="87">
        <f>IF($D$242&gt;0,D241/$D$242,0)</f>
        <v>0.40398801534639867</v>
      </c>
      <c r="F241" s="62"/>
      <c r="G241" s="62">
        <f>I244</f>
        <v>0.12379999999999999</v>
      </c>
      <c r="I241" s="64">
        <f>G241*E241</f>
        <v>5.0013716299884152E-2</v>
      </c>
      <c r="J241" s="8"/>
    </row>
    <row r="242" spans="1:11">
      <c r="A242" s="9">
        <v>24</v>
      </c>
      <c r="B242" s="3" t="s">
        <v>232</v>
      </c>
      <c r="C242" s="5"/>
      <c r="D242" s="8">
        <f>SUM(D240:D241)</f>
        <v>1293806606</v>
      </c>
      <c r="E242" s="61">
        <f>IF($D$242&gt;0,D242/$D$242,0)</f>
        <v>1</v>
      </c>
      <c r="F242" s="62"/>
      <c r="G242" s="62"/>
      <c r="I242" s="62">
        <f>SUM(I240:I241)</f>
        <v>7.6363861554900728E-2</v>
      </c>
      <c r="J242" s="63" t="s">
        <v>132</v>
      </c>
    </row>
    <row r="243" spans="1:11" ht="9" customHeight="1">
      <c r="A243" s="9" t="s">
        <v>2</v>
      </c>
      <c r="B243" s="14"/>
      <c r="D243" s="8"/>
      <c r="E243" s="8" t="s">
        <v>2</v>
      </c>
      <c r="F243" s="8"/>
      <c r="G243" s="8"/>
      <c r="H243" s="8"/>
      <c r="I243" s="62"/>
    </row>
    <row r="244" spans="1:11">
      <c r="A244" s="9">
        <v>25</v>
      </c>
      <c r="E244" s="8"/>
      <c r="F244" s="8"/>
      <c r="G244" s="83" t="s">
        <v>198</v>
      </c>
      <c r="H244" s="8"/>
      <c r="I244" s="301">
        <v>0.12379999999999999</v>
      </c>
    </row>
    <row r="245" spans="1:11">
      <c r="A245" s="9">
        <v>26</v>
      </c>
      <c r="G245" s="2" t="s">
        <v>199</v>
      </c>
      <c r="I245" s="57">
        <f>IF(I242&gt;0,G240/I242,0)</f>
        <v>0.57894877499652109</v>
      </c>
      <c r="K245" s="8"/>
    </row>
    <row r="246" spans="1:11">
      <c r="A246" s="9"/>
      <c r="B246" s="3" t="s">
        <v>133</v>
      </c>
      <c r="C246" s="5"/>
      <c r="D246" s="5"/>
      <c r="E246" s="5"/>
      <c r="F246" s="5"/>
      <c r="G246" s="5"/>
      <c r="H246" s="5"/>
      <c r="I246" s="5"/>
      <c r="J246" s="5"/>
      <c r="K246" s="5"/>
    </row>
    <row r="247" spans="1:11" ht="16.5" thickBot="1">
      <c r="A247" s="9"/>
      <c r="B247" s="3"/>
      <c r="C247" s="3"/>
      <c r="D247" s="3"/>
      <c r="E247" s="3"/>
      <c r="F247" s="3"/>
      <c r="G247" s="3"/>
      <c r="H247" s="3"/>
      <c r="I247" s="11" t="s">
        <v>134</v>
      </c>
      <c r="J247" s="52"/>
      <c r="K247" s="52"/>
    </row>
    <row r="248" spans="1:11">
      <c r="A248" s="9"/>
      <c r="B248" s="3" t="s">
        <v>233</v>
      </c>
      <c r="C248" s="5"/>
      <c r="D248" s="5"/>
      <c r="E248" s="5"/>
      <c r="F248" s="5"/>
      <c r="G248" s="65" t="s">
        <v>2</v>
      </c>
      <c r="H248" s="66"/>
      <c r="I248" s="67"/>
      <c r="J248" s="52"/>
      <c r="K248" s="52"/>
    </row>
    <row r="249" spans="1:11">
      <c r="A249" s="9">
        <v>27</v>
      </c>
      <c r="B249" s="1" t="s">
        <v>135</v>
      </c>
      <c r="C249" s="5"/>
      <c r="D249" s="5"/>
      <c r="E249" s="5" t="s">
        <v>136</v>
      </c>
      <c r="F249" s="5"/>
      <c r="H249" s="66"/>
      <c r="I249" s="266">
        <v>0</v>
      </c>
      <c r="J249" s="52"/>
      <c r="K249" s="52"/>
    </row>
    <row r="250" spans="1:11" ht="16.5" thickBot="1">
      <c r="A250" s="9">
        <v>28</v>
      </c>
      <c r="B250" s="39" t="s">
        <v>171</v>
      </c>
      <c r="C250" s="51"/>
      <c r="D250" s="86"/>
      <c r="E250" s="78"/>
      <c r="F250" s="78"/>
      <c r="G250" s="78"/>
      <c r="H250" s="5"/>
      <c r="I250" s="265">
        <v>0</v>
      </c>
      <c r="J250" s="52"/>
      <c r="K250" s="52"/>
    </row>
    <row r="251" spans="1:11">
      <c r="A251" s="9">
        <v>29</v>
      </c>
      <c r="B251" s="1" t="s">
        <v>137</v>
      </c>
      <c r="C251" s="7"/>
      <c r="E251" s="5"/>
      <c r="F251" s="5"/>
      <c r="G251" s="5"/>
      <c r="H251" s="5"/>
      <c r="I251" s="266">
        <f>+I249-I250</f>
        <v>0</v>
      </c>
      <c r="J251" s="52"/>
      <c r="K251" s="52"/>
    </row>
    <row r="252" spans="1:11" ht="9" customHeight="1">
      <c r="A252" s="9"/>
      <c r="C252" s="7"/>
      <c r="E252" s="5"/>
      <c r="F252" s="5"/>
      <c r="G252" s="5"/>
      <c r="H252" s="5"/>
      <c r="I252" s="68"/>
      <c r="J252" s="52"/>
      <c r="K252" s="52"/>
    </row>
    <row r="253" spans="1:11">
      <c r="A253" s="9">
        <v>30</v>
      </c>
      <c r="B253" s="3" t="s">
        <v>234</v>
      </c>
      <c r="C253" s="7"/>
      <c r="E253" s="5"/>
      <c r="F253" s="5"/>
      <c r="G253" s="26"/>
      <c r="H253" s="5"/>
      <c r="I253" s="302">
        <v>0</v>
      </c>
      <c r="J253" s="67"/>
      <c r="K253" s="69"/>
    </row>
    <row r="254" spans="1:11" ht="9" customHeight="1">
      <c r="A254" s="9"/>
      <c r="C254" s="5"/>
      <c r="D254" s="5"/>
      <c r="E254" s="5"/>
      <c r="F254" s="5"/>
      <c r="G254" s="5"/>
      <c r="H254" s="5"/>
      <c r="I254" s="68"/>
      <c r="J254" s="67"/>
      <c r="K254" s="69"/>
    </row>
    <row r="255" spans="1:11">
      <c r="B255" s="3" t="s">
        <v>138</v>
      </c>
      <c r="C255" s="5"/>
      <c r="D255" s="5"/>
      <c r="E255" s="5"/>
      <c r="F255" s="5"/>
      <c r="G255" s="5"/>
      <c r="H255" s="5"/>
      <c r="K255" s="70"/>
    </row>
    <row r="256" spans="1:11">
      <c r="A256" s="9">
        <v>31</v>
      </c>
      <c r="B256" s="3" t="s">
        <v>139</v>
      </c>
      <c r="C256" s="8"/>
      <c r="D256" s="8"/>
      <c r="E256" s="8"/>
      <c r="F256" s="8"/>
      <c r="G256" s="8"/>
      <c r="H256" s="8"/>
      <c r="I256" s="303">
        <v>0</v>
      </c>
      <c r="J256" s="71"/>
      <c r="K256" s="52"/>
    </row>
    <row r="257" spans="1:11">
      <c r="A257" s="9">
        <v>32</v>
      </c>
      <c r="B257" s="79" t="s">
        <v>172</v>
      </c>
      <c r="C257" s="78"/>
      <c r="D257" s="78"/>
      <c r="E257" s="78"/>
      <c r="F257" s="78"/>
      <c r="G257" s="5"/>
      <c r="H257" s="5"/>
      <c r="I257" s="303">
        <v>0</v>
      </c>
      <c r="K257" s="52"/>
    </row>
    <row r="258" spans="1:11">
      <c r="A258" s="9" t="s">
        <v>197</v>
      </c>
      <c r="B258" s="102" t="s">
        <v>297</v>
      </c>
      <c r="C258" s="103"/>
      <c r="D258" s="78"/>
      <c r="E258" s="78"/>
      <c r="F258" s="78"/>
      <c r="G258" s="5"/>
      <c r="H258" s="5"/>
      <c r="I258" s="303">
        <v>0</v>
      </c>
      <c r="K258" s="52"/>
    </row>
    <row r="259" spans="1:11" ht="16.5" thickBot="1">
      <c r="A259" s="9" t="s">
        <v>268</v>
      </c>
      <c r="B259" s="104" t="s">
        <v>298</v>
      </c>
      <c r="C259" s="105"/>
      <c r="D259" s="78"/>
      <c r="E259" s="78"/>
      <c r="F259" s="78"/>
      <c r="G259" s="5"/>
      <c r="H259" s="5"/>
      <c r="I259" s="304">
        <v>0</v>
      </c>
      <c r="K259" s="52"/>
    </row>
    <row r="260" spans="1:11">
      <c r="A260" s="9">
        <v>33</v>
      </c>
      <c r="B260" s="1" t="s">
        <v>267</v>
      </c>
      <c r="C260" s="9"/>
      <c r="D260" s="8"/>
      <c r="E260" s="8"/>
      <c r="F260" s="8"/>
      <c r="G260" s="8"/>
      <c r="H260" s="5"/>
      <c r="I260" s="73">
        <f>+I256-I257-I258-I259</f>
        <v>0</v>
      </c>
      <c r="J260" s="71"/>
      <c r="K260" s="74"/>
    </row>
    <row r="261" spans="1:11">
      <c r="A261" s="9"/>
    </row>
    <row r="262" spans="1:11">
      <c r="A262" s="9"/>
    </row>
    <row r="263" spans="1:11">
      <c r="A263" s="9"/>
    </row>
    <row r="264" spans="1:11">
      <c r="A264" s="9"/>
      <c r="K264" s="2" t="s">
        <v>303</v>
      </c>
    </row>
    <row r="265" spans="1:11">
      <c r="B265" s="3"/>
      <c r="C265" s="3"/>
      <c r="D265" s="4"/>
      <c r="E265" s="3"/>
      <c r="F265" s="3"/>
      <c r="G265" s="3"/>
      <c r="H265" s="5"/>
      <c r="I265" s="7"/>
      <c r="J265" s="338" t="s">
        <v>202</v>
      </c>
      <c r="K265" s="338"/>
    </row>
    <row r="266" spans="1:11">
      <c r="A266" s="9"/>
      <c r="B266" s="72" t="str">
        <f>B4</f>
        <v xml:space="preserve">Formula Rate - Non-Levelized </v>
      </c>
      <c r="C266" s="9"/>
      <c r="D266" s="8" t="str">
        <f>D4</f>
        <v xml:space="preserve">     Rate Formula Template</v>
      </c>
      <c r="E266" s="8"/>
      <c r="F266" s="8"/>
      <c r="G266" s="8"/>
      <c r="H266" s="5"/>
      <c r="J266" s="67"/>
      <c r="K266" s="85" t="str">
        <f>K4</f>
        <v>For the 12 months ended 12/31/14</v>
      </c>
    </row>
    <row r="267" spans="1:11">
      <c r="A267" s="9"/>
      <c r="B267" s="72"/>
      <c r="C267" s="9"/>
      <c r="D267" s="8" t="str">
        <f>D5</f>
        <v xml:space="preserve"> Utilizing RUS Form 12 Data</v>
      </c>
      <c r="E267" s="8"/>
      <c r="F267" s="8"/>
      <c r="G267" s="8"/>
      <c r="H267" s="5"/>
      <c r="I267" s="75"/>
      <c r="J267" s="67"/>
      <c r="K267" s="74"/>
    </row>
    <row r="268" spans="1:11">
      <c r="A268" s="9"/>
      <c r="B268" s="72"/>
      <c r="C268" s="9"/>
      <c r="D268" s="8"/>
      <c r="E268" s="8"/>
      <c r="F268" s="8"/>
      <c r="G268" s="8"/>
      <c r="H268" s="5"/>
      <c r="I268" s="75"/>
      <c r="J268" s="67"/>
      <c r="K268" s="74"/>
    </row>
    <row r="269" spans="1:11">
      <c r="A269" s="9"/>
      <c r="B269" s="72"/>
      <c r="C269" s="9"/>
      <c r="D269" s="8" t="str">
        <f>D7</f>
        <v>Arkansas Electric Cooperative Corporation</v>
      </c>
      <c r="E269" s="8"/>
      <c r="F269" s="8"/>
      <c r="G269" s="8"/>
      <c r="H269" s="5"/>
      <c r="I269" s="75"/>
      <c r="J269" s="67"/>
      <c r="K269" s="74"/>
    </row>
    <row r="270" spans="1:11">
      <c r="B270" s="3" t="s">
        <v>140</v>
      </c>
      <c r="C270" s="9"/>
      <c r="D270" s="8"/>
      <c r="E270" s="8"/>
      <c r="F270" s="8"/>
      <c r="G270" s="8"/>
      <c r="H270" s="5"/>
      <c r="I270" s="8"/>
      <c r="J270" s="5"/>
      <c r="K270" s="8"/>
    </row>
    <row r="271" spans="1:11">
      <c r="A271" s="9"/>
      <c r="B271" s="84" t="s">
        <v>207</v>
      </c>
      <c r="C271" s="9"/>
      <c r="D271" s="8"/>
      <c r="E271" s="8"/>
      <c r="F271" s="8"/>
      <c r="G271" s="8"/>
      <c r="H271" s="5"/>
      <c r="I271" s="8"/>
      <c r="J271" s="5"/>
      <c r="K271" s="8"/>
    </row>
    <row r="272" spans="1:11">
      <c r="A272" s="9" t="s">
        <v>141</v>
      </c>
      <c r="B272" s="84" t="s">
        <v>208</v>
      </c>
      <c r="C272" s="9"/>
      <c r="D272" s="8"/>
      <c r="E272" s="8"/>
      <c r="F272" s="8"/>
      <c r="G272" s="8"/>
      <c r="H272" s="5"/>
      <c r="I272" s="8"/>
      <c r="J272" s="5"/>
      <c r="K272" s="8"/>
    </row>
    <row r="273" spans="1:11" ht="16.5" thickBot="1">
      <c r="A273" s="11" t="s">
        <v>142</v>
      </c>
      <c r="B273" s="84"/>
      <c r="C273" s="9"/>
      <c r="D273" s="8"/>
      <c r="E273" s="8"/>
      <c r="F273" s="8"/>
      <c r="G273" s="8"/>
      <c r="H273" s="5"/>
      <c r="I273" s="8"/>
      <c r="J273" s="5"/>
      <c r="K273" s="8"/>
    </row>
    <row r="274" spans="1:11" ht="32.25" customHeight="1">
      <c r="A274" s="88" t="s">
        <v>143</v>
      </c>
      <c r="B274" s="340" t="s">
        <v>260</v>
      </c>
      <c r="C274" s="340"/>
      <c r="D274" s="340"/>
      <c r="E274" s="340"/>
      <c r="F274" s="340"/>
      <c r="G274" s="340"/>
      <c r="H274" s="340"/>
      <c r="I274" s="340"/>
      <c r="J274" s="340"/>
      <c r="K274" s="340"/>
    </row>
    <row r="275" spans="1:11" ht="63" customHeight="1">
      <c r="A275" s="88" t="s">
        <v>144</v>
      </c>
      <c r="B275" s="340" t="s">
        <v>261</v>
      </c>
      <c r="C275" s="340"/>
      <c r="D275" s="340"/>
      <c r="E275" s="340"/>
      <c r="F275" s="340"/>
      <c r="G275" s="340"/>
      <c r="H275" s="340"/>
      <c r="I275" s="340"/>
      <c r="J275" s="340"/>
      <c r="K275" s="340"/>
    </row>
    <row r="276" spans="1:11">
      <c r="A276" s="88" t="s">
        <v>145</v>
      </c>
      <c r="B276" s="340" t="s">
        <v>262</v>
      </c>
      <c r="C276" s="340"/>
      <c r="D276" s="340"/>
      <c r="E276" s="340"/>
      <c r="F276" s="340"/>
      <c r="G276" s="340"/>
      <c r="H276" s="340"/>
      <c r="I276" s="340"/>
      <c r="J276" s="340"/>
      <c r="K276" s="340"/>
    </row>
    <row r="277" spans="1:11">
      <c r="A277" s="88" t="s">
        <v>146</v>
      </c>
      <c r="B277" s="340" t="s">
        <v>262</v>
      </c>
      <c r="C277" s="340"/>
      <c r="D277" s="340"/>
      <c r="E277" s="340"/>
      <c r="F277" s="340"/>
      <c r="G277" s="340"/>
      <c r="H277" s="340"/>
      <c r="I277" s="340"/>
      <c r="J277" s="340"/>
      <c r="K277" s="340"/>
    </row>
    <row r="278" spans="1:11">
      <c r="A278" s="88" t="s">
        <v>147</v>
      </c>
      <c r="B278" s="340" t="s">
        <v>290</v>
      </c>
      <c r="C278" s="340"/>
      <c r="D278" s="340"/>
      <c r="E278" s="340"/>
      <c r="F278" s="340"/>
      <c r="G278" s="340"/>
      <c r="H278" s="340"/>
      <c r="I278" s="340"/>
      <c r="J278" s="340"/>
      <c r="K278" s="340"/>
    </row>
    <row r="279" spans="1:11" ht="48" customHeight="1">
      <c r="A279" s="88" t="s">
        <v>148</v>
      </c>
      <c r="B279" s="339" t="s">
        <v>249</v>
      </c>
      <c r="C279" s="339"/>
      <c r="D279" s="339"/>
      <c r="E279" s="339"/>
      <c r="F279" s="339"/>
      <c r="G279" s="339"/>
      <c r="H279" s="339"/>
      <c r="I279" s="339"/>
      <c r="J279" s="339"/>
      <c r="K279" s="339"/>
    </row>
    <row r="280" spans="1:11">
      <c r="A280" s="88" t="s">
        <v>149</v>
      </c>
      <c r="B280" s="339" t="s">
        <v>179</v>
      </c>
      <c r="C280" s="339"/>
      <c r="D280" s="339"/>
      <c r="E280" s="339"/>
      <c r="F280" s="339"/>
      <c r="G280" s="339"/>
      <c r="H280" s="339"/>
      <c r="I280" s="339"/>
      <c r="J280" s="339"/>
      <c r="K280" s="339"/>
    </row>
    <row r="281" spans="1:11" ht="32.25" customHeight="1">
      <c r="A281" s="88" t="s">
        <v>150</v>
      </c>
      <c r="B281" s="339" t="s">
        <v>283</v>
      </c>
      <c r="C281" s="339"/>
      <c r="D281" s="339"/>
      <c r="E281" s="339"/>
      <c r="F281" s="339"/>
      <c r="G281" s="339"/>
      <c r="H281" s="339"/>
      <c r="I281" s="339"/>
      <c r="J281" s="339"/>
      <c r="K281" s="339"/>
    </row>
    <row r="282" spans="1:11" ht="32.25" customHeight="1">
      <c r="A282" s="88" t="s">
        <v>151</v>
      </c>
      <c r="B282" s="340" t="s">
        <v>250</v>
      </c>
      <c r="C282" s="340"/>
      <c r="D282" s="340"/>
      <c r="E282" s="340"/>
      <c r="F282" s="340"/>
      <c r="G282" s="340"/>
      <c r="H282" s="340"/>
      <c r="I282" s="340"/>
      <c r="J282" s="340"/>
      <c r="K282" s="340"/>
    </row>
    <row r="283" spans="1:11" ht="32.25" customHeight="1">
      <c r="A283" s="88" t="s">
        <v>152</v>
      </c>
      <c r="B283" s="339" t="s">
        <v>251</v>
      </c>
      <c r="C283" s="339"/>
      <c r="D283" s="339"/>
      <c r="E283" s="339"/>
      <c r="F283" s="339"/>
      <c r="G283" s="339"/>
      <c r="H283" s="339"/>
      <c r="I283" s="339"/>
      <c r="J283" s="339"/>
      <c r="K283" s="339"/>
    </row>
    <row r="284" spans="1:11" ht="78" customHeight="1">
      <c r="A284" s="88" t="s">
        <v>153</v>
      </c>
      <c r="B284" s="339" t="s">
        <v>299</v>
      </c>
      <c r="C284" s="339"/>
      <c r="D284" s="339"/>
      <c r="E284" s="339"/>
      <c r="F284" s="339"/>
      <c r="G284" s="339"/>
      <c r="H284" s="339"/>
      <c r="I284" s="339"/>
      <c r="J284" s="339"/>
      <c r="K284" s="339"/>
    </row>
    <row r="285" spans="1:11">
      <c r="A285" s="88" t="s">
        <v>2</v>
      </c>
      <c r="B285" s="89" t="s">
        <v>248</v>
      </c>
      <c r="C285" s="100" t="s">
        <v>154</v>
      </c>
      <c r="D285" s="106">
        <v>0</v>
      </c>
      <c r="E285" s="100"/>
      <c r="F285" s="107"/>
      <c r="G285" s="107"/>
      <c r="H285" s="100"/>
      <c r="I285" s="107"/>
      <c r="J285" s="100"/>
      <c r="K285" s="100"/>
    </row>
    <row r="286" spans="1:11">
      <c r="A286" s="88"/>
      <c r="B286" s="100"/>
      <c r="C286" s="100" t="s">
        <v>155</v>
      </c>
      <c r="D286" s="106">
        <v>0</v>
      </c>
      <c r="E286" s="339" t="s">
        <v>156</v>
      </c>
      <c r="F286" s="339"/>
      <c r="G286" s="339"/>
      <c r="H286" s="339"/>
      <c r="I286" s="339"/>
      <c r="J286" s="339"/>
      <c r="K286" s="339"/>
    </row>
    <row r="287" spans="1:11">
      <c r="A287" s="88"/>
      <c r="B287" s="100"/>
      <c r="C287" s="100" t="s">
        <v>157</v>
      </c>
      <c r="D287" s="106">
        <v>0</v>
      </c>
      <c r="E287" s="339" t="s">
        <v>158</v>
      </c>
      <c r="F287" s="339"/>
      <c r="G287" s="339"/>
      <c r="H287" s="339"/>
      <c r="I287" s="339"/>
      <c r="J287" s="339"/>
      <c r="K287" s="339"/>
    </row>
    <row r="288" spans="1:11">
      <c r="A288" s="88" t="s">
        <v>159</v>
      </c>
      <c r="B288" s="339" t="s">
        <v>180</v>
      </c>
      <c r="C288" s="339"/>
      <c r="D288" s="339"/>
      <c r="E288" s="339"/>
      <c r="F288" s="339"/>
      <c r="G288" s="339"/>
      <c r="H288" s="339"/>
      <c r="I288" s="339"/>
      <c r="J288" s="339"/>
      <c r="K288" s="339"/>
    </row>
    <row r="289" spans="1:11" ht="32.25" customHeight="1">
      <c r="A289" s="88" t="s">
        <v>160</v>
      </c>
      <c r="B289" s="339" t="s">
        <v>252</v>
      </c>
      <c r="C289" s="339"/>
      <c r="D289" s="339"/>
      <c r="E289" s="339"/>
      <c r="F289" s="339"/>
      <c r="G289" s="339"/>
      <c r="H289" s="339"/>
      <c r="I289" s="339"/>
      <c r="J289" s="339"/>
      <c r="K289" s="339"/>
    </row>
    <row r="290" spans="1:11" ht="48" customHeight="1">
      <c r="A290" s="88" t="s">
        <v>161</v>
      </c>
      <c r="B290" s="339" t="s">
        <v>300</v>
      </c>
      <c r="C290" s="339"/>
      <c r="D290" s="339"/>
      <c r="E290" s="339"/>
      <c r="F290" s="339"/>
      <c r="G290" s="339"/>
      <c r="H290" s="339"/>
      <c r="I290" s="339"/>
      <c r="J290" s="339"/>
      <c r="K290" s="339"/>
    </row>
    <row r="291" spans="1:11">
      <c r="A291" s="88" t="s">
        <v>162</v>
      </c>
      <c r="B291" s="339" t="s">
        <v>181</v>
      </c>
      <c r="C291" s="339"/>
      <c r="D291" s="339"/>
      <c r="E291" s="339"/>
      <c r="F291" s="339"/>
      <c r="G291" s="339"/>
      <c r="H291" s="339"/>
      <c r="I291" s="339"/>
      <c r="J291" s="339"/>
      <c r="K291" s="339"/>
    </row>
    <row r="292" spans="1:11" ht="32.25" customHeight="1">
      <c r="A292" s="88" t="s">
        <v>163</v>
      </c>
      <c r="B292" s="339" t="s">
        <v>253</v>
      </c>
      <c r="C292" s="339"/>
      <c r="D292" s="339"/>
      <c r="E292" s="339"/>
      <c r="F292" s="339"/>
      <c r="G292" s="339"/>
      <c r="H292" s="339"/>
      <c r="I292" s="339"/>
      <c r="J292" s="339"/>
      <c r="K292" s="339"/>
    </row>
    <row r="293" spans="1:11" ht="32.25" customHeight="1">
      <c r="A293" s="88" t="s">
        <v>164</v>
      </c>
      <c r="B293" s="339" t="s">
        <v>254</v>
      </c>
      <c r="C293" s="339"/>
      <c r="D293" s="339"/>
      <c r="E293" s="339"/>
      <c r="F293" s="339"/>
      <c r="G293" s="339"/>
      <c r="H293" s="339"/>
      <c r="I293" s="339"/>
      <c r="J293" s="339"/>
      <c r="K293" s="339"/>
    </row>
    <row r="294" spans="1:11">
      <c r="A294" s="88" t="s">
        <v>165</v>
      </c>
      <c r="B294" s="339" t="s">
        <v>166</v>
      </c>
      <c r="C294" s="339"/>
      <c r="D294" s="339"/>
      <c r="E294" s="339"/>
      <c r="F294" s="339"/>
      <c r="G294" s="339"/>
      <c r="H294" s="339"/>
      <c r="I294" s="339"/>
      <c r="J294" s="339"/>
      <c r="K294" s="339"/>
    </row>
    <row r="295" spans="1:11" ht="48" customHeight="1">
      <c r="A295" s="88" t="s">
        <v>182</v>
      </c>
      <c r="B295" s="339" t="s">
        <v>291</v>
      </c>
      <c r="C295" s="339"/>
      <c r="D295" s="339"/>
      <c r="E295" s="339"/>
      <c r="F295" s="339"/>
      <c r="G295" s="339"/>
      <c r="H295" s="339"/>
      <c r="I295" s="339"/>
      <c r="J295" s="339"/>
      <c r="K295" s="339"/>
    </row>
    <row r="296" spans="1:11" ht="63.75" customHeight="1">
      <c r="A296" s="90" t="s">
        <v>183</v>
      </c>
      <c r="B296" s="341" t="s">
        <v>292</v>
      </c>
      <c r="C296" s="341"/>
      <c r="D296" s="341"/>
      <c r="E296" s="341"/>
      <c r="F296" s="341"/>
      <c r="G296" s="341"/>
      <c r="H296" s="341"/>
      <c r="I296" s="341"/>
      <c r="J296" s="341"/>
      <c r="K296" s="341"/>
    </row>
    <row r="297" spans="1:11">
      <c r="A297" s="90" t="s">
        <v>194</v>
      </c>
      <c r="B297" s="341" t="s">
        <v>293</v>
      </c>
      <c r="C297" s="341"/>
      <c r="D297" s="341"/>
      <c r="E297" s="341"/>
      <c r="F297" s="341"/>
      <c r="G297" s="341"/>
      <c r="H297" s="341"/>
      <c r="I297" s="341"/>
      <c r="J297" s="341"/>
      <c r="K297" s="341"/>
    </row>
    <row r="298" spans="1:11" ht="32.25" customHeight="1">
      <c r="A298" s="90" t="s">
        <v>195</v>
      </c>
      <c r="B298" s="341" t="s">
        <v>301</v>
      </c>
      <c r="C298" s="341"/>
      <c r="D298" s="341"/>
      <c r="E298" s="341"/>
      <c r="F298" s="341"/>
      <c r="G298" s="341"/>
      <c r="H298" s="341"/>
      <c r="I298" s="341"/>
      <c r="J298" s="341"/>
      <c r="K298" s="341"/>
    </row>
    <row r="299" spans="1:11" s="66" customFormat="1">
      <c r="A299" s="90" t="s">
        <v>269</v>
      </c>
      <c r="B299" s="341" t="s">
        <v>294</v>
      </c>
      <c r="C299" s="341"/>
      <c r="D299" s="341"/>
      <c r="E299" s="341"/>
      <c r="F299" s="341"/>
      <c r="G299" s="341"/>
      <c r="H299" s="341"/>
      <c r="I299" s="341"/>
      <c r="J299" s="341"/>
      <c r="K299" s="341"/>
    </row>
    <row r="300" spans="1:11" s="66" customFormat="1" ht="33.75" customHeight="1">
      <c r="A300" s="90" t="s">
        <v>270</v>
      </c>
      <c r="B300" s="341" t="s">
        <v>302</v>
      </c>
      <c r="C300" s="341"/>
      <c r="D300" s="341"/>
      <c r="E300" s="341"/>
      <c r="F300" s="341"/>
      <c r="G300" s="341"/>
      <c r="H300" s="341"/>
      <c r="I300" s="341"/>
      <c r="J300" s="341"/>
      <c r="K300" s="341"/>
    </row>
    <row r="301" spans="1:11" s="66" customFormat="1">
      <c r="A301" s="97" t="s">
        <v>284</v>
      </c>
      <c r="B301" s="98" t="s">
        <v>285</v>
      </c>
      <c r="C301" s="95"/>
      <c r="D301" s="108"/>
      <c r="E301" s="95"/>
      <c r="F301" s="109"/>
      <c r="G301" s="109"/>
      <c r="H301" s="109"/>
      <c r="I301" s="93"/>
      <c r="J301" s="109"/>
      <c r="K301" s="93"/>
    </row>
    <row r="302" spans="1:11" s="66" customFormat="1">
      <c r="A302" s="97" t="s">
        <v>287</v>
      </c>
      <c r="B302" s="99" t="s">
        <v>286</v>
      </c>
      <c r="C302" s="81"/>
      <c r="D302" s="82"/>
      <c r="E302" s="81"/>
      <c r="F302" s="65"/>
      <c r="G302" s="65"/>
      <c r="H302" s="65"/>
      <c r="I302" s="80"/>
      <c r="J302" s="65"/>
      <c r="K302" s="80"/>
    </row>
    <row r="303" spans="1:11">
      <c r="A303" s="9"/>
      <c r="B303" s="5"/>
      <c r="C303" s="5"/>
      <c r="D303" s="5"/>
      <c r="E303" s="5"/>
      <c r="F303" s="5"/>
      <c r="G303" s="5"/>
      <c r="H303" s="5"/>
      <c r="I303" s="5"/>
      <c r="J303" s="5"/>
      <c r="K303" s="5"/>
    </row>
    <row r="304" spans="1:11">
      <c r="A304" s="9"/>
      <c r="B304" s="5"/>
      <c r="C304" s="5"/>
      <c r="D304" s="5"/>
      <c r="E304" s="5"/>
      <c r="F304" s="5"/>
      <c r="G304" s="5"/>
      <c r="H304" s="5"/>
      <c r="I304" s="5"/>
      <c r="J304" s="5"/>
      <c r="K304" s="5"/>
    </row>
    <row r="305" spans="1:11">
      <c r="A305" s="9"/>
      <c r="B305" s="5"/>
      <c r="C305" s="5"/>
      <c r="D305" s="5"/>
      <c r="E305" s="5"/>
      <c r="F305" s="5"/>
      <c r="G305" s="5"/>
      <c r="H305" s="5"/>
      <c r="I305" s="5"/>
      <c r="J305" s="5"/>
      <c r="K305" s="5"/>
    </row>
    <row r="306" spans="1:11">
      <c r="A306" s="9"/>
      <c r="B306" s="5"/>
      <c r="C306" s="5"/>
      <c r="D306" s="5"/>
      <c r="E306" s="5"/>
      <c r="F306" s="5"/>
      <c r="G306" s="5"/>
      <c r="H306" s="5"/>
      <c r="I306" s="5"/>
      <c r="J306" s="5"/>
      <c r="K306" s="5"/>
    </row>
    <row r="307" spans="1:11">
      <c r="A307" s="9"/>
      <c r="B307" s="5"/>
      <c r="C307" s="5"/>
      <c r="D307" s="5"/>
      <c r="E307" s="5"/>
      <c r="F307" s="5"/>
      <c r="G307" s="5"/>
      <c r="H307" s="5"/>
      <c r="I307" s="5"/>
      <c r="J307" s="5"/>
      <c r="K307" s="5"/>
    </row>
    <row r="308" spans="1:11">
      <c r="A308" s="9"/>
      <c r="B308" s="5"/>
      <c r="C308" s="5"/>
      <c r="D308" s="5"/>
      <c r="E308" s="5"/>
      <c r="F308" s="5"/>
      <c r="G308" s="5"/>
      <c r="H308" s="5"/>
      <c r="I308" s="5"/>
      <c r="J308" s="5"/>
      <c r="K308" s="5"/>
    </row>
    <row r="309" spans="1:11">
      <c r="A309" s="9"/>
      <c r="B309" s="5"/>
      <c r="C309" s="5"/>
      <c r="D309" s="5"/>
      <c r="E309" s="5"/>
      <c r="F309" s="5"/>
      <c r="G309" s="5"/>
      <c r="H309" s="5"/>
      <c r="I309" s="5"/>
      <c r="J309" s="5"/>
      <c r="K309" s="5"/>
    </row>
    <row r="310" spans="1:11">
      <c r="A310" s="9"/>
      <c r="B310" s="5"/>
      <c r="C310" s="5"/>
      <c r="D310" s="5"/>
      <c r="E310" s="5"/>
      <c r="F310" s="5"/>
      <c r="G310" s="5"/>
      <c r="H310" s="5"/>
      <c r="I310" s="5"/>
      <c r="J310" s="5"/>
      <c r="K310" s="5"/>
    </row>
    <row r="311" spans="1:11">
      <c r="A311" s="9"/>
      <c r="B311" s="5"/>
      <c r="C311" s="5"/>
      <c r="D311" s="5"/>
      <c r="E311" s="5"/>
      <c r="F311" s="5"/>
      <c r="G311" s="5"/>
      <c r="H311" s="5"/>
      <c r="I311" s="5"/>
      <c r="J311" s="5"/>
      <c r="K311" s="5"/>
    </row>
    <row r="312" spans="1:11">
      <c r="A312" s="9"/>
      <c r="B312" s="5"/>
      <c r="C312" s="5"/>
      <c r="D312" s="5"/>
      <c r="E312" s="5"/>
      <c r="F312" s="5"/>
      <c r="G312" s="5"/>
      <c r="H312" s="5"/>
      <c r="I312" s="5"/>
      <c r="J312" s="5"/>
      <c r="K312" s="5"/>
    </row>
    <row r="313" spans="1:11">
      <c r="A313" s="9"/>
      <c r="B313" s="5"/>
      <c r="C313" s="5"/>
      <c r="D313" s="5"/>
      <c r="E313" s="5"/>
      <c r="F313" s="5"/>
      <c r="G313" s="5"/>
      <c r="H313" s="5"/>
      <c r="I313" s="5"/>
      <c r="J313" s="5"/>
      <c r="K313" s="5"/>
    </row>
    <row r="314" spans="1:11">
      <c r="A314" s="9"/>
      <c r="B314" s="5"/>
      <c r="C314" s="5"/>
      <c r="D314" s="5"/>
      <c r="E314" s="5"/>
      <c r="F314" s="5"/>
      <c r="G314" s="5"/>
      <c r="H314" s="5"/>
      <c r="I314" s="5"/>
      <c r="J314" s="5"/>
      <c r="K314" s="5"/>
    </row>
    <row r="315" spans="1:11">
      <c r="A315" s="9"/>
      <c r="B315" s="5"/>
      <c r="C315" s="5"/>
      <c r="D315" s="5"/>
      <c r="E315" s="5"/>
      <c r="F315" s="5"/>
      <c r="G315" s="5"/>
      <c r="H315" s="5"/>
      <c r="I315" s="5"/>
      <c r="J315" s="5"/>
      <c r="K315" s="5"/>
    </row>
    <row r="316" spans="1:11">
      <c r="A316" s="9"/>
      <c r="B316" s="5"/>
      <c r="C316" s="5"/>
      <c r="D316" s="5"/>
      <c r="E316" s="5"/>
      <c r="F316" s="5"/>
      <c r="G316" s="5"/>
      <c r="H316" s="5"/>
      <c r="I316" s="5"/>
      <c r="J316" s="5"/>
      <c r="K316" s="5"/>
    </row>
    <row r="317" spans="1:11">
      <c r="A317" s="9"/>
      <c r="B317" s="5"/>
      <c r="C317" s="5"/>
      <c r="D317" s="5"/>
      <c r="E317" s="5"/>
      <c r="F317" s="5"/>
      <c r="G317" s="5"/>
      <c r="H317" s="5"/>
      <c r="I317" s="5"/>
      <c r="J317" s="5"/>
      <c r="K317" s="5"/>
    </row>
    <row r="318" spans="1:11">
      <c r="A318" s="9"/>
      <c r="B318" s="5"/>
      <c r="C318" s="5"/>
      <c r="D318" s="5"/>
      <c r="E318" s="5"/>
      <c r="F318" s="5"/>
      <c r="G318" s="5"/>
      <c r="H318" s="5"/>
      <c r="I318" s="5"/>
      <c r="J318" s="5"/>
      <c r="K318" s="5"/>
    </row>
    <row r="319" spans="1:11">
      <c r="A319" s="9"/>
      <c r="B319" s="5"/>
      <c r="C319" s="5"/>
      <c r="D319" s="5"/>
      <c r="E319" s="5"/>
      <c r="F319" s="5"/>
      <c r="G319" s="5"/>
      <c r="H319" s="5"/>
      <c r="I319" s="5"/>
      <c r="J319" s="5"/>
      <c r="K319" s="5"/>
    </row>
    <row r="320" spans="1:11">
      <c r="A320" s="9"/>
      <c r="B320" s="5"/>
      <c r="C320" s="5"/>
      <c r="D320" s="5"/>
      <c r="E320" s="5"/>
      <c r="F320" s="5"/>
      <c r="G320" s="5"/>
      <c r="H320" s="5"/>
      <c r="I320" s="5"/>
      <c r="J320" s="5"/>
      <c r="K320" s="5"/>
    </row>
    <row r="321" spans="1:11">
      <c r="A321" s="9"/>
      <c r="B321" s="5"/>
      <c r="C321" s="5"/>
      <c r="D321" s="5"/>
      <c r="E321" s="5"/>
      <c r="F321" s="5"/>
      <c r="G321" s="5"/>
      <c r="H321" s="5"/>
      <c r="I321" s="5"/>
      <c r="J321" s="5"/>
      <c r="K321" s="5"/>
    </row>
    <row r="322" spans="1:11">
      <c r="A322" s="9"/>
      <c r="B322" s="5"/>
      <c r="C322" s="5"/>
      <c r="D322" s="5"/>
      <c r="E322" s="5"/>
      <c r="F322" s="5"/>
      <c r="G322" s="5"/>
      <c r="H322" s="5"/>
      <c r="I322" s="5"/>
      <c r="J322" s="5"/>
      <c r="K322" s="5"/>
    </row>
    <row r="323" spans="1:11">
      <c r="A323" s="9"/>
      <c r="B323" s="5"/>
      <c r="C323" s="5"/>
      <c r="D323" s="5"/>
      <c r="E323" s="5"/>
      <c r="F323" s="5"/>
      <c r="G323" s="5"/>
      <c r="H323" s="5"/>
      <c r="I323" s="5"/>
      <c r="J323" s="5"/>
      <c r="K323" s="5"/>
    </row>
    <row r="324" spans="1:11">
      <c r="A324" s="9"/>
      <c r="B324" s="5"/>
      <c r="C324" s="5"/>
      <c r="D324" s="5"/>
      <c r="E324" s="5"/>
      <c r="F324" s="5"/>
      <c r="G324" s="5"/>
      <c r="H324" s="5"/>
      <c r="I324" s="5"/>
      <c r="J324" s="5"/>
      <c r="K324" s="5"/>
    </row>
    <row r="325" spans="1:11">
      <c r="B325" s="7"/>
      <c r="C325" s="7"/>
      <c r="D325" s="7"/>
      <c r="E325" s="7"/>
      <c r="F325" s="7"/>
      <c r="G325" s="7"/>
      <c r="H325" s="7"/>
      <c r="I325" s="7"/>
      <c r="J325" s="7"/>
      <c r="K325" s="7"/>
    </row>
    <row r="326" spans="1:11">
      <c r="B326" s="7"/>
      <c r="C326" s="7"/>
      <c r="D326" s="7"/>
      <c r="E326" s="7"/>
      <c r="F326" s="7"/>
      <c r="G326" s="7"/>
      <c r="H326" s="7"/>
      <c r="I326" s="7"/>
      <c r="J326" s="7"/>
      <c r="K326" s="7"/>
    </row>
    <row r="327" spans="1:11">
      <c r="B327" s="7"/>
      <c r="C327" s="7"/>
      <c r="D327" s="7"/>
      <c r="E327" s="7"/>
      <c r="F327" s="7"/>
      <c r="G327" s="7"/>
      <c r="H327" s="7"/>
      <c r="I327" s="7"/>
      <c r="J327" s="7"/>
      <c r="K327" s="7"/>
    </row>
    <row r="328" spans="1:11">
      <c r="B328" s="7"/>
      <c r="C328" s="7"/>
      <c r="D328" s="7"/>
      <c r="E328" s="7"/>
      <c r="F328" s="7"/>
      <c r="G328" s="7"/>
      <c r="H328" s="7"/>
      <c r="I328" s="7"/>
      <c r="J328" s="7"/>
      <c r="K328" s="7"/>
    </row>
    <row r="329" spans="1:11">
      <c r="B329" s="7"/>
      <c r="C329" s="7"/>
      <c r="D329" s="7"/>
      <c r="E329" s="7"/>
      <c r="F329" s="7"/>
      <c r="G329" s="7"/>
      <c r="H329" s="7"/>
      <c r="I329" s="7"/>
      <c r="J329" s="7"/>
      <c r="K329" s="7"/>
    </row>
    <row r="330" spans="1:11">
      <c r="B330" s="7"/>
      <c r="C330" s="7"/>
      <c r="D330" s="7"/>
      <c r="E330" s="7"/>
      <c r="F330" s="7"/>
      <c r="G330" s="7"/>
      <c r="H330" s="7"/>
      <c r="I330" s="7"/>
      <c r="J330" s="7"/>
      <c r="K330" s="7"/>
    </row>
    <row r="331" spans="1:11">
      <c r="B331" s="7"/>
      <c r="C331" s="7"/>
      <c r="D331" s="7"/>
      <c r="E331" s="7"/>
      <c r="F331" s="7"/>
      <c r="G331" s="7"/>
      <c r="H331" s="7"/>
      <c r="I331" s="7"/>
      <c r="J331" s="7"/>
      <c r="K331" s="7"/>
    </row>
    <row r="332" spans="1:11">
      <c r="B332" s="7"/>
      <c r="C332" s="7"/>
      <c r="D332" s="7"/>
      <c r="E332" s="7"/>
      <c r="F332" s="7"/>
      <c r="G332" s="7"/>
      <c r="H332" s="7"/>
      <c r="I332" s="7"/>
      <c r="J332" s="7"/>
      <c r="K332" s="7"/>
    </row>
    <row r="333" spans="1:11">
      <c r="B333" s="7"/>
      <c r="C333" s="7"/>
      <c r="D333" s="7"/>
      <c r="E333" s="7"/>
      <c r="F333" s="7"/>
      <c r="G333" s="7"/>
      <c r="H333" s="7"/>
      <c r="I333" s="7"/>
      <c r="J333" s="7"/>
      <c r="K333" s="7"/>
    </row>
  </sheetData>
  <mergeCells count="34">
    <mergeCell ref="J2:K2"/>
    <mergeCell ref="B186:C186"/>
    <mergeCell ref="J67:K67"/>
    <mergeCell ref="J129:K129"/>
    <mergeCell ref="J265:K265"/>
    <mergeCell ref="B191:C191"/>
    <mergeCell ref="B297:K297"/>
    <mergeCell ref="B296:K296"/>
    <mergeCell ref="B298:K298"/>
    <mergeCell ref="B299:K299"/>
    <mergeCell ref="B300:K300"/>
    <mergeCell ref="B295:K295"/>
    <mergeCell ref="B293:K293"/>
    <mergeCell ref="E287:K287"/>
    <mergeCell ref="B292:K292"/>
    <mergeCell ref="B291:K291"/>
    <mergeCell ref="B294:K294"/>
    <mergeCell ref="B290:K290"/>
    <mergeCell ref="N212:S212"/>
    <mergeCell ref="J196:K196"/>
    <mergeCell ref="B289:K289"/>
    <mergeCell ref="B288:K288"/>
    <mergeCell ref="B277:K277"/>
    <mergeCell ref="E286:K286"/>
    <mergeCell ref="B278:K278"/>
    <mergeCell ref="B276:K276"/>
    <mergeCell ref="B275:K275"/>
    <mergeCell ref="B274:K274"/>
    <mergeCell ref="B279:K279"/>
    <mergeCell ref="B284:K284"/>
    <mergeCell ref="B283:K283"/>
    <mergeCell ref="B282:K282"/>
    <mergeCell ref="B281:K281"/>
    <mergeCell ref="B280:K280"/>
  </mergeCells>
  <phoneticPr fontId="0" type="noConversion"/>
  <pageMargins left="0.5" right="0.25" top="0.75" bottom="0.75" header="0.5" footer="0.5"/>
  <pageSetup scale="65" fitToHeight="5" orientation="portrait" horizontalDpi="300" verticalDpi="300" r:id="rId1"/>
  <headerFooter alignWithMargins="0"/>
  <rowBreaks count="4" manualBreakCount="4">
    <brk id="65" max="10" man="1"/>
    <brk id="127" max="10" man="1"/>
    <brk id="194" max="10" man="1"/>
    <brk id="263"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workbookViewId="0"/>
  </sheetViews>
  <sheetFormatPr defaultRowHeight="15"/>
  <cols>
    <col min="1" max="1" width="14.33203125" customWidth="1"/>
  </cols>
  <sheetData>
    <row r="1" spans="1:5" ht="15.75">
      <c r="A1" s="139" t="s">
        <v>365</v>
      </c>
      <c r="B1" s="139"/>
      <c r="C1" s="139"/>
      <c r="D1" s="214" t="s">
        <v>453</v>
      </c>
      <c r="E1" s="139"/>
    </row>
    <row r="2" spans="1:5" ht="15.75">
      <c r="A2" s="232">
        <v>42004</v>
      </c>
      <c r="B2" s="140"/>
      <c r="C2" s="140"/>
      <c r="D2" s="140"/>
      <c r="E2" s="140"/>
    </row>
    <row r="3" spans="1:5" ht="15.75">
      <c r="A3" s="151"/>
      <c r="B3" s="151"/>
      <c r="C3" s="151"/>
      <c r="D3" s="151"/>
      <c r="E3" s="151"/>
    </row>
    <row r="4" spans="1:5" ht="20.25">
      <c r="A4" s="149" t="s">
        <v>368</v>
      </c>
      <c r="B4" s="143"/>
      <c r="C4" s="143"/>
      <c r="D4" s="143"/>
      <c r="E4" s="143"/>
    </row>
    <row r="6" spans="1:5" ht="15.75">
      <c r="A6" s="147" t="s">
        <v>369</v>
      </c>
      <c r="B6" s="147"/>
      <c r="C6" s="147"/>
      <c r="D6" s="147"/>
      <c r="E6" s="143"/>
    </row>
    <row r="8" spans="1:5" ht="15.75">
      <c r="A8" s="143" t="s">
        <v>370</v>
      </c>
      <c r="B8" s="144">
        <v>0</v>
      </c>
      <c r="C8" s="143"/>
      <c r="D8" s="143"/>
      <c r="E8" s="143"/>
    </row>
    <row r="9" spans="1:5" ht="15.75">
      <c r="A9" s="143" t="s">
        <v>371</v>
      </c>
      <c r="B9" s="144">
        <v>0</v>
      </c>
      <c r="C9" s="143"/>
      <c r="D9" s="143"/>
      <c r="E9" s="143"/>
    </row>
    <row r="10" spans="1:5" ht="15.75">
      <c r="A10" s="143" t="s">
        <v>372</v>
      </c>
      <c r="B10" s="144">
        <v>0</v>
      </c>
      <c r="C10" s="143"/>
      <c r="D10" s="143"/>
      <c r="E10" s="143"/>
    </row>
    <row r="11" spans="1:5" ht="15.75">
      <c r="A11" s="143" t="s">
        <v>373</v>
      </c>
      <c r="B11" s="144">
        <v>0</v>
      </c>
      <c r="C11" s="143"/>
      <c r="D11" s="143"/>
      <c r="E11" s="143"/>
    </row>
    <row r="12" spans="1:5" ht="15.75">
      <c r="A12" s="143" t="s">
        <v>374</v>
      </c>
      <c r="B12" s="144">
        <v>0</v>
      </c>
      <c r="C12" s="143"/>
      <c r="D12" s="143"/>
      <c r="E12" s="143"/>
    </row>
    <row r="13" spans="1:5" ht="15.75">
      <c r="A13" s="143" t="s">
        <v>375</v>
      </c>
      <c r="B13" s="144">
        <v>0</v>
      </c>
      <c r="C13" s="143"/>
      <c r="D13" s="143"/>
      <c r="E13" s="143"/>
    </row>
    <row r="14" spans="1:5" ht="15.75">
      <c r="A14" s="143" t="s">
        <v>376</v>
      </c>
      <c r="B14" s="144">
        <v>0</v>
      </c>
      <c r="C14" s="143"/>
      <c r="D14" s="143"/>
      <c r="E14" s="143"/>
    </row>
    <row r="15" spans="1:5" ht="15.75">
      <c r="A15" s="143" t="s">
        <v>377</v>
      </c>
      <c r="B15" s="144">
        <v>0</v>
      </c>
      <c r="C15" s="143"/>
      <c r="D15" s="143"/>
      <c r="E15" s="143"/>
    </row>
    <row r="16" spans="1:5" ht="15.75">
      <c r="A16" s="143" t="s">
        <v>378</v>
      </c>
      <c r="B16" s="144">
        <v>0</v>
      </c>
      <c r="C16" s="143"/>
      <c r="D16" s="143"/>
      <c r="E16" s="143"/>
    </row>
    <row r="17" spans="1:15" ht="15.75">
      <c r="A17" s="143" t="s">
        <v>379</v>
      </c>
      <c r="B17" s="144">
        <v>0</v>
      </c>
      <c r="C17" s="143"/>
      <c r="D17" s="143"/>
      <c r="E17" s="143"/>
      <c r="F17" s="143"/>
      <c r="G17" s="143"/>
      <c r="H17" s="143"/>
      <c r="I17" s="143"/>
      <c r="J17" s="143"/>
      <c r="K17" s="143"/>
      <c r="L17" s="143"/>
      <c r="M17" s="143"/>
      <c r="N17" s="143"/>
      <c r="O17" s="143"/>
    </row>
    <row r="18" spans="1:15" ht="15.75">
      <c r="A18" s="143" t="s">
        <v>380</v>
      </c>
      <c r="B18" s="144">
        <v>0</v>
      </c>
      <c r="C18" s="143"/>
      <c r="D18" s="143"/>
      <c r="E18" s="143"/>
      <c r="F18" s="143"/>
      <c r="G18" s="143"/>
      <c r="H18" s="143"/>
      <c r="I18" s="143"/>
      <c r="J18" s="143"/>
      <c r="K18" s="143"/>
      <c r="L18" s="143"/>
      <c r="M18" s="143"/>
      <c r="N18" s="143"/>
      <c r="O18" s="143"/>
    </row>
    <row r="19" spans="1:15" ht="15.75">
      <c r="A19" s="143" t="s">
        <v>381</v>
      </c>
      <c r="B19" s="145">
        <v>0</v>
      </c>
      <c r="C19" s="143"/>
      <c r="D19" s="143"/>
      <c r="E19" s="143"/>
      <c r="F19" s="143"/>
      <c r="G19" s="143"/>
      <c r="H19" s="143"/>
      <c r="I19" s="143"/>
      <c r="J19" s="143"/>
      <c r="K19" s="143"/>
      <c r="L19" s="143"/>
      <c r="M19" s="143"/>
      <c r="N19" s="143"/>
      <c r="O19" s="143"/>
    </row>
    <row r="20" spans="1:15" ht="15.75">
      <c r="A20" s="146" t="s">
        <v>382</v>
      </c>
      <c r="B20" s="144">
        <f>SUM(B8:B19)</f>
        <v>0</v>
      </c>
      <c r="C20" s="143"/>
      <c r="D20" s="143"/>
      <c r="E20" s="143"/>
      <c r="F20" s="143"/>
      <c r="G20" s="143"/>
      <c r="H20" s="143"/>
      <c r="I20" s="143"/>
      <c r="J20" s="143"/>
      <c r="K20" s="143"/>
      <c r="L20" s="143"/>
      <c r="M20" s="143"/>
      <c r="N20" s="143"/>
      <c r="O20" s="143"/>
    </row>
    <row r="21" spans="1:15" ht="15.75">
      <c r="A21" s="143"/>
      <c r="B21" s="144"/>
      <c r="C21" s="143"/>
      <c r="D21" s="143"/>
      <c r="E21" s="143"/>
      <c r="F21" s="143"/>
      <c r="G21" s="143"/>
      <c r="H21" s="143"/>
      <c r="I21" s="143"/>
      <c r="J21" s="143"/>
      <c r="K21" s="143"/>
      <c r="L21" s="143"/>
      <c r="M21" s="143"/>
      <c r="N21" s="143"/>
      <c r="O21" s="143"/>
    </row>
    <row r="22" spans="1:15" ht="15.75">
      <c r="A22" s="143" t="s">
        <v>383</v>
      </c>
      <c r="B22" s="318">
        <f>B20/12</f>
        <v>0</v>
      </c>
      <c r="C22" s="143" t="s">
        <v>384</v>
      </c>
      <c r="D22" s="143"/>
      <c r="E22" s="143"/>
      <c r="F22" s="143"/>
      <c r="G22" s="143"/>
      <c r="H22" s="143"/>
      <c r="I22" s="143"/>
      <c r="J22" s="143"/>
      <c r="K22" s="143"/>
      <c r="L22" s="143"/>
      <c r="M22" s="143"/>
      <c r="N22" s="143"/>
      <c r="O22" s="143"/>
    </row>
    <row r="24" spans="1:15" ht="15.75">
      <c r="A24" s="143" t="s">
        <v>385</v>
      </c>
      <c r="B24" s="143"/>
      <c r="C24" s="143"/>
      <c r="D24" s="143"/>
      <c r="E24" s="143"/>
      <c r="F24" s="150"/>
      <c r="G24" s="143"/>
      <c r="H24" s="143"/>
      <c r="I24" s="143"/>
      <c r="J24" s="143"/>
      <c r="K24" s="143"/>
      <c r="L24" s="143"/>
      <c r="M24" s="143"/>
      <c r="N24" s="143"/>
      <c r="O24" s="143"/>
    </row>
    <row r="25" spans="1:15" ht="15.75">
      <c r="A25" s="143" t="s">
        <v>386</v>
      </c>
      <c r="B25" s="143"/>
      <c r="C25" s="143"/>
      <c r="D25" s="143"/>
      <c r="E25" s="143"/>
      <c r="F25" s="143"/>
      <c r="G25" s="143"/>
      <c r="H25" s="143"/>
      <c r="I25" s="143"/>
      <c r="J25" s="143"/>
      <c r="K25" s="143"/>
      <c r="L25" s="143"/>
      <c r="M25" s="143"/>
      <c r="N25" s="143"/>
      <c r="O25" s="143"/>
    </row>
    <row r="28" spans="1:15" ht="15.75">
      <c r="A28" s="143" t="s">
        <v>387</v>
      </c>
      <c r="B28" s="143"/>
      <c r="C28" s="143"/>
      <c r="D28" s="143"/>
      <c r="E28" s="143"/>
      <c r="F28" s="143"/>
      <c r="G28" s="143"/>
      <c r="H28" s="143"/>
      <c r="I28" s="143"/>
      <c r="J28" s="143"/>
      <c r="K28" s="143"/>
      <c r="L28" s="143"/>
      <c r="M28" s="143"/>
      <c r="N28" s="143"/>
      <c r="O28" s="143"/>
    </row>
    <row r="29" spans="1:15" ht="15.75">
      <c r="A29" s="143" t="s">
        <v>388</v>
      </c>
      <c r="B29" s="143"/>
      <c r="C29" s="143"/>
      <c r="D29" s="143"/>
      <c r="E29" s="143"/>
      <c r="F29" s="143"/>
      <c r="G29" s="143"/>
      <c r="H29" s="143"/>
      <c r="I29" s="143"/>
      <c r="J29" s="143"/>
      <c r="K29" s="143"/>
      <c r="L29" s="143"/>
      <c r="M29" s="143"/>
      <c r="N29" s="143"/>
      <c r="O29" s="143"/>
    </row>
    <row r="31" spans="1:15" ht="15.75">
      <c r="A31" s="143"/>
      <c r="B31" s="148" t="s">
        <v>370</v>
      </c>
      <c r="C31" s="148" t="s">
        <v>371</v>
      </c>
      <c r="D31" s="148" t="s">
        <v>372</v>
      </c>
      <c r="E31" s="148" t="s">
        <v>373</v>
      </c>
      <c r="F31" s="148" t="s">
        <v>374</v>
      </c>
      <c r="G31" s="148" t="s">
        <v>389</v>
      </c>
      <c r="H31" s="148" t="s">
        <v>376</v>
      </c>
      <c r="I31" s="148" t="s">
        <v>377</v>
      </c>
      <c r="J31" s="148" t="s">
        <v>378</v>
      </c>
      <c r="K31" s="148" t="s">
        <v>379</v>
      </c>
      <c r="L31" s="148" t="s">
        <v>380</v>
      </c>
      <c r="M31" s="148" t="s">
        <v>381</v>
      </c>
      <c r="N31" s="148" t="s">
        <v>9</v>
      </c>
      <c r="O31" s="148" t="s">
        <v>390</v>
      </c>
    </row>
    <row r="33" spans="1:15" ht="15.75">
      <c r="A33" s="143" t="s">
        <v>391</v>
      </c>
      <c r="B33" s="144"/>
      <c r="C33" s="144"/>
      <c r="D33" s="144"/>
      <c r="E33" s="144"/>
      <c r="F33" s="144"/>
      <c r="G33" s="144"/>
      <c r="H33" s="144"/>
      <c r="I33" s="144"/>
      <c r="J33" s="144"/>
      <c r="K33" s="144"/>
      <c r="L33" s="144"/>
      <c r="M33" s="144"/>
      <c r="N33" s="144"/>
      <c r="O33" s="144"/>
    </row>
    <row r="34" spans="1:15" ht="15.75">
      <c r="A34" s="146" t="s">
        <v>392</v>
      </c>
      <c r="B34" s="144"/>
      <c r="C34" s="144"/>
      <c r="D34" s="144"/>
      <c r="E34" s="144"/>
      <c r="F34" s="144"/>
      <c r="G34" s="144"/>
      <c r="H34" s="144"/>
      <c r="I34" s="144"/>
      <c r="J34" s="144"/>
      <c r="K34" s="144"/>
      <c r="L34" s="144"/>
      <c r="M34" s="144"/>
      <c r="N34" s="144">
        <v>0</v>
      </c>
      <c r="O34" s="144">
        <v>0</v>
      </c>
    </row>
    <row r="35" spans="1:15" ht="15.75">
      <c r="A35" s="146" t="s">
        <v>393</v>
      </c>
      <c r="B35" s="144"/>
      <c r="C35" s="144"/>
      <c r="D35" s="144"/>
      <c r="E35" s="144"/>
      <c r="F35" s="144"/>
      <c r="G35" s="144"/>
      <c r="H35" s="144"/>
      <c r="I35" s="144"/>
      <c r="J35" s="144"/>
      <c r="K35" s="144"/>
      <c r="L35" s="144"/>
      <c r="M35" s="144"/>
      <c r="N35" s="144">
        <v>0</v>
      </c>
      <c r="O35" s="144">
        <v>0</v>
      </c>
    </row>
    <row r="36" spans="1:15" ht="15.75">
      <c r="A36" s="143"/>
      <c r="B36" s="144"/>
      <c r="C36" s="144"/>
      <c r="D36" s="144"/>
      <c r="E36" s="144"/>
      <c r="F36" s="144"/>
      <c r="G36" s="144"/>
      <c r="H36" s="144"/>
      <c r="I36" s="144"/>
      <c r="J36" s="144"/>
      <c r="K36" s="144"/>
      <c r="L36" s="144"/>
      <c r="M36" s="144"/>
      <c r="N36" s="144"/>
      <c r="O36" s="144"/>
    </row>
    <row r="37" spans="1:15" ht="15.75">
      <c r="A37" s="143" t="s">
        <v>391</v>
      </c>
      <c r="B37" s="144"/>
      <c r="C37" s="144"/>
      <c r="D37" s="144"/>
      <c r="E37" s="144"/>
      <c r="F37" s="144"/>
      <c r="G37" s="144"/>
      <c r="H37" s="144"/>
      <c r="I37" s="144"/>
      <c r="J37" s="144"/>
      <c r="K37" s="144"/>
      <c r="L37" s="144"/>
      <c r="M37" s="144"/>
      <c r="N37" s="144"/>
      <c r="O37" s="144"/>
    </row>
    <row r="38" spans="1:15" ht="15.75">
      <c r="A38" s="146" t="s">
        <v>392</v>
      </c>
      <c r="B38" s="144"/>
      <c r="C38" s="144"/>
      <c r="D38" s="144"/>
      <c r="E38" s="144"/>
      <c r="F38" s="144"/>
      <c r="G38" s="144"/>
      <c r="H38" s="144"/>
      <c r="I38" s="144"/>
      <c r="J38" s="144"/>
      <c r="K38" s="144"/>
      <c r="L38" s="144"/>
      <c r="M38" s="144"/>
      <c r="N38" s="144">
        <v>0</v>
      </c>
      <c r="O38" s="144">
        <v>0</v>
      </c>
    </row>
    <row r="39" spans="1:15" ht="15.75">
      <c r="A39" s="146" t="s">
        <v>393</v>
      </c>
      <c r="B39" s="144"/>
      <c r="C39" s="144"/>
      <c r="D39" s="144"/>
      <c r="E39" s="144"/>
      <c r="F39" s="144"/>
      <c r="G39" s="144"/>
      <c r="H39" s="144"/>
      <c r="I39" s="144"/>
      <c r="J39" s="144"/>
      <c r="K39" s="144"/>
      <c r="L39" s="144"/>
      <c r="M39" s="144"/>
      <c r="N39" s="144">
        <v>0</v>
      </c>
      <c r="O39" s="144">
        <v>0</v>
      </c>
    </row>
    <row r="40" spans="1:15" ht="15.75">
      <c r="A40" s="143"/>
      <c r="B40" s="144"/>
      <c r="C40" s="144"/>
      <c r="D40" s="144"/>
      <c r="E40" s="144"/>
      <c r="F40" s="144"/>
      <c r="G40" s="144"/>
      <c r="H40" s="144"/>
      <c r="I40" s="144"/>
      <c r="J40" s="144"/>
      <c r="K40" s="144"/>
      <c r="L40" s="144"/>
      <c r="M40" s="144"/>
      <c r="N40" s="144"/>
      <c r="O40" s="144"/>
    </row>
    <row r="41" spans="1:15" ht="15.75">
      <c r="A41" s="143" t="s">
        <v>391</v>
      </c>
      <c r="B41" s="144"/>
      <c r="C41" s="144"/>
      <c r="D41" s="144"/>
      <c r="E41" s="144"/>
      <c r="F41" s="144"/>
      <c r="G41" s="144"/>
      <c r="H41" s="144"/>
      <c r="I41" s="144"/>
      <c r="J41" s="144"/>
      <c r="K41" s="144"/>
      <c r="L41" s="144"/>
      <c r="M41" s="144"/>
      <c r="N41" s="144"/>
      <c r="O41" s="144"/>
    </row>
    <row r="42" spans="1:15" ht="15.75">
      <c r="A42" s="146" t="s">
        <v>392</v>
      </c>
      <c r="B42" s="144"/>
      <c r="C42" s="144"/>
      <c r="D42" s="144"/>
      <c r="E42" s="144"/>
      <c r="F42" s="144"/>
      <c r="G42" s="144"/>
      <c r="H42" s="144"/>
      <c r="I42" s="144"/>
      <c r="J42" s="144"/>
      <c r="K42" s="144"/>
      <c r="L42" s="144"/>
      <c r="M42" s="144"/>
      <c r="N42" s="144">
        <v>0</v>
      </c>
      <c r="O42" s="144">
        <v>0</v>
      </c>
    </row>
    <row r="43" spans="1:15" ht="15.75">
      <c r="A43" s="146" t="s">
        <v>393</v>
      </c>
      <c r="B43" s="144"/>
      <c r="C43" s="144"/>
      <c r="D43" s="144"/>
      <c r="E43" s="144"/>
      <c r="F43" s="144"/>
      <c r="G43" s="144"/>
      <c r="H43" s="144"/>
      <c r="I43" s="144"/>
      <c r="J43" s="144"/>
      <c r="K43" s="144"/>
      <c r="L43" s="144"/>
      <c r="M43" s="144"/>
      <c r="N43" s="144">
        <v>0</v>
      </c>
      <c r="O43" s="144">
        <v>0</v>
      </c>
    </row>
    <row r="44" spans="1:15" ht="15.75">
      <c r="A44" s="143"/>
      <c r="B44" s="144"/>
      <c r="C44" s="144"/>
      <c r="D44" s="144"/>
      <c r="E44" s="144"/>
      <c r="F44" s="144"/>
      <c r="G44" s="144"/>
      <c r="H44" s="144"/>
      <c r="I44" s="144"/>
      <c r="J44" s="144"/>
      <c r="K44" s="144"/>
      <c r="L44" s="144"/>
      <c r="M44" s="144"/>
      <c r="N44" s="144"/>
      <c r="O44" s="144"/>
    </row>
  </sheetData>
  <pageMargins left="0.7" right="0.7" top="0.75" bottom="0.75" header="0.3" footer="0.3"/>
  <pageSetup scale="8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heetViews>
  <sheetFormatPr defaultRowHeight="15"/>
  <sheetData>
    <row r="1" spans="1:10" ht="18.75">
      <c r="A1" s="139" t="s">
        <v>365</v>
      </c>
      <c r="B1" s="160"/>
      <c r="C1" s="160"/>
      <c r="D1" s="160"/>
      <c r="E1" s="214" t="s">
        <v>441</v>
      </c>
      <c r="F1" s="160"/>
      <c r="G1" s="160"/>
      <c r="H1" s="152"/>
      <c r="I1" s="152"/>
      <c r="J1" s="152"/>
    </row>
    <row r="2" spans="1:10" ht="18.75">
      <c r="A2" s="140">
        <v>42004</v>
      </c>
      <c r="B2" s="160"/>
      <c r="C2" s="160"/>
      <c r="D2" s="160"/>
      <c r="E2" s="160"/>
      <c r="F2" s="160"/>
      <c r="G2" s="160"/>
      <c r="H2" s="152"/>
      <c r="I2" s="152"/>
      <c r="J2" s="152"/>
    </row>
    <row r="3" spans="1:10" ht="18.75">
      <c r="A3" s="159"/>
      <c r="B3" s="160"/>
      <c r="C3" s="160"/>
      <c r="D3" s="160"/>
      <c r="E3" s="160"/>
      <c r="F3" s="160"/>
      <c r="G3" s="160"/>
      <c r="H3" s="152"/>
      <c r="I3" s="152"/>
      <c r="J3" s="152"/>
    </row>
    <row r="4" spans="1:10" ht="18.75">
      <c r="A4" s="159" t="s">
        <v>394</v>
      </c>
      <c r="B4" s="155"/>
      <c r="C4" s="155"/>
      <c r="D4" s="152"/>
      <c r="E4" s="152"/>
      <c r="F4" s="152"/>
      <c r="G4" s="152"/>
      <c r="H4" s="152"/>
      <c r="I4" s="152"/>
      <c r="J4" s="152"/>
    </row>
    <row r="7" spans="1:10" ht="15.75">
      <c r="A7" s="152"/>
      <c r="B7" s="155" t="s">
        <v>395</v>
      </c>
      <c r="C7" s="152"/>
      <c r="D7" s="152"/>
      <c r="E7" s="152"/>
      <c r="F7" s="152"/>
      <c r="G7" s="152"/>
      <c r="H7" s="152"/>
      <c r="I7" s="152"/>
      <c r="J7" s="152"/>
    </row>
    <row r="9" spans="1:10" ht="15.75">
      <c r="A9" s="152" t="s">
        <v>349</v>
      </c>
      <c r="B9" s="156">
        <v>0</v>
      </c>
      <c r="C9" s="152"/>
      <c r="D9" s="152"/>
      <c r="E9" s="152"/>
      <c r="F9" s="152"/>
      <c r="G9" s="152"/>
      <c r="H9" s="152"/>
      <c r="I9" s="152"/>
      <c r="J9" s="152"/>
    </row>
    <row r="10" spans="1:10" ht="15.75">
      <c r="A10" s="152" t="s">
        <v>47</v>
      </c>
      <c r="B10" s="227">
        <v>0</v>
      </c>
      <c r="C10" s="152"/>
      <c r="D10" s="152" t="s">
        <v>396</v>
      </c>
      <c r="E10" s="152"/>
      <c r="F10" s="152"/>
      <c r="G10" s="152"/>
      <c r="H10" s="152"/>
      <c r="I10" s="152"/>
      <c r="J10" s="152"/>
    </row>
    <row r="11" spans="1:10" ht="15.75">
      <c r="A11" s="152" t="s">
        <v>397</v>
      </c>
      <c r="B11" s="153">
        <v>0</v>
      </c>
      <c r="C11" s="152"/>
      <c r="D11" s="152"/>
      <c r="E11" s="152"/>
      <c r="F11" s="152"/>
      <c r="G11" s="152"/>
      <c r="H11" s="152"/>
      <c r="I11" s="152"/>
      <c r="J11" s="152"/>
    </row>
    <row r="12" spans="1:10" ht="18">
      <c r="A12" s="152" t="s">
        <v>306</v>
      </c>
      <c r="B12" s="158">
        <v>0</v>
      </c>
      <c r="C12" s="152"/>
      <c r="D12" s="152"/>
      <c r="E12" s="152"/>
      <c r="F12" s="152"/>
      <c r="G12" s="152"/>
      <c r="H12" s="152"/>
      <c r="I12" s="152"/>
      <c r="J12" s="152"/>
    </row>
    <row r="13" spans="1:10" ht="15.75">
      <c r="A13" s="152"/>
      <c r="B13" s="157">
        <v>0</v>
      </c>
      <c r="C13" s="152"/>
      <c r="D13" s="161" t="s">
        <v>398</v>
      </c>
      <c r="E13" s="161"/>
      <c r="F13" s="161"/>
      <c r="G13" s="161"/>
      <c r="H13" s="161"/>
      <c r="I13" s="161"/>
      <c r="J13" s="161"/>
    </row>
    <row r="14" spans="1:10" ht="15.75">
      <c r="A14" s="152"/>
      <c r="B14" s="152"/>
      <c r="C14" s="152"/>
      <c r="D14" s="161" t="s">
        <v>399</v>
      </c>
      <c r="E14" s="161"/>
      <c r="F14" s="161"/>
      <c r="G14" s="161"/>
      <c r="H14" s="161"/>
      <c r="I14" s="161"/>
      <c r="J14" s="161"/>
    </row>
    <row r="15" spans="1:10" ht="15.75">
      <c r="A15" s="152"/>
      <c r="B15" s="152"/>
      <c r="C15" s="152"/>
      <c r="D15" s="161"/>
      <c r="E15" s="161"/>
      <c r="F15" s="161"/>
      <c r="G15" s="161"/>
      <c r="H15" s="161"/>
      <c r="I15" s="161"/>
      <c r="J15" s="161"/>
    </row>
    <row r="18" spans="1:1" ht="18.75">
      <c r="A18" s="152" t="s">
        <v>400</v>
      </c>
    </row>
    <row r="19" spans="1:1" ht="15.75">
      <c r="A19" s="154"/>
    </row>
    <row r="20" spans="1:1" ht="15.75">
      <c r="A20" s="152" t="s">
        <v>401</v>
      </c>
    </row>
    <row r="21" spans="1:1" ht="15.75">
      <c r="A21" s="154" t="s">
        <v>402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workbookViewId="0"/>
  </sheetViews>
  <sheetFormatPr defaultRowHeight="15"/>
  <cols>
    <col min="1" max="1" width="34.109375" bestFit="1" customWidth="1"/>
    <col min="2" max="2" width="12.33203125" customWidth="1"/>
    <col min="4" max="4" width="11.21875" customWidth="1"/>
  </cols>
  <sheetData>
    <row r="1" spans="1:9" ht="18.75">
      <c r="A1" s="139" t="s">
        <v>365</v>
      </c>
      <c r="B1" s="115"/>
      <c r="C1" s="115"/>
      <c r="D1" s="115"/>
      <c r="E1" s="115"/>
      <c r="F1" s="115"/>
      <c r="G1" s="115"/>
      <c r="H1" s="115"/>
      <c r="I1" s="110"/>
    </row>
    <row r="2" spans="1:9" ht="18.75">
      <c r="A2" s="232">
        <v>42004</v>
      </c>
      <c r="B2" s="115"/>
      <c r="C2" s="115"/>
      <c r="D2" s="115"/>
      <c r="E2" s="115"/>
      <c r="F2" s="115"/>
      <c r="G2" s="115"/>
      <c r="H2" s="115"/>
      <c r="I2" s="110"/>
    </row>
    <row r="3" spans="1:9" ht="18.75">
      <c r="A3" s="114"/>
      <c r="B3" s="115"/>
      <c r="C3" s="115"/>
      <c r="D3" s="115"/>
      <c r="E3" s="115"/>
      <c r="F3" s="115"/>
      <c r="G3" s="115"/>
      <c r="H3" s="115"/>
      <c r="I3" s="110"/>
    </row>
    <row r="4" spans="1:9" ht="18.75">
      <c r="A4" s="114" t="s">
        <v>304</v>
      </c>
      <c r="B4" s="112"/>
      <c r="C4" s="112"/>
      <c r="D4" s="112"/>
      <c r="E4" s="110"/>
      <c r="F4" s="110"/>
      <c r="G4" s="110"/>
      <c r="H4" s="110"/>
      <c r="I4" s="110"/>
    </row>
    <row r="7" spans="1:9" ht="15.75">
      <c r="A7" s="110"/>
      <c r="B7" s="112" t="s">
        <v>305</v>
      </c>
      <c r="C7" s="110"/>
      <c r="D7" s="110"/>
      <c r="E7" s="110"/>
      <c r="F7" s="110"/>
      <c r="G7" s="110"/>
      <c r="H7" s="110"/>
      <c r="I7" s="110"/>
    </row>
    <row r="9" spans="1:9" ht="15.75">
      <c r="A9" s="110"/>
      <c r="B9" s="113" t="s">
        <v>47</v>
      </c>
      <c r="C9" s="113" t="s">
        <v>306</v>
      </c>
      <c r="D9" s="113" t="s">
        <v>9</v>
      </c>
      <c r="E9" s="110"/>
      <c r="F9" s="110"/>
      <c r="G9" s="110"/>
      <c r="H9" s="110"/>
      <c r="I9" s="110"/>
    </row>
    <row r="10" spans="1:9" ht="15.75">
      <c r="A10" s="110" t="s">
        <v>307</v>
      </c>
      <c r="B10" s="259">
        <v>96171</v>
      </c>
      <c r="C10" s="242">
        <v>0</v>
      </c>
      <c r="D10" s="242">
        <f>SUM(B10:C10)</f>
        <v>96171</v>
      </c>
      <c r="E10" s="110"/>
      <c r="F10" s="110"/>
      <c r="G10" s="110"/>
      <c r="H10" s="110"/>
      <c r="I10" s="110"/>
    </row>
    <row r="11" spans="1:9" ht="15.75">
      <c r="A11" s="110" t="s">
        <v>308</v>
      </c>
      <c r="B11" s="259">
        <v>2806510</v>
      </c>
      <c r="C11" s="242">
        <v>0</v>
      </c>
      <c r="D11" s="242">
        <f>SUM(B11:C11)</f>
        <v>2806510</v>
      </c>
      <c r="E11" s="110"/>
      <c r="F11" s="110"/>
      <c r="G11" s="110"/>
      <c r="H11" s="110"/>
      <c r="I11" s="110"/>
    </row>
    <row r="12" spans="1:9" ht="15.75">
      <c r="A12" s="216"/>
      <c r="B12" s="243"/>
      <c r="C12" s="244">
        <v>0</v>
      </c>
      <c r="D12" s="245">
        <f>SUM(B12:C12)</f>
        <v>0</v>
      </c>
      <c r="E12" s="215"/>
      <c r="F12" s="110"/>
      <c r="G12" s="110"/>
      <c r="H12" s="110"/>
      <c r="I12" s="110"/>
    </row>
    <row r="13" spans="1:9" ht="15.75">
      <c r="A13" s="110"/>
      <c r="B13" s="246">
        <f>SUM(B10:B12)</f>
        <v>2902681</v>
      </c>
      <c r="C13" s="242">
        <v>0</v>
      </c>
      <c r="D13" s="242">
        <f>SUM(D10:D12)</f>
        <v>2902681</v>
      </c>
      <c r="E13" s="117" t="s">
        <v>309</v>
      </c>
      <c r="F13" s="110"/>
      <c r="G13" s="110"/>
      <c r="H13" s="110"/>
      <c r="I13" s="110"/>
    </row>
    <row r="14" spans="1:9" ht="15.75">
      <c r="A14" s="110"/>
      <c r="B14" s="247" t="s">
        <v>310</v>
      </c>
      <c r="C14" s="248"/>
      <c r="D14" s="248"/>
      <c r="E14" s="117" t="s">
        <v>311</v>
      </c>
      <c r="F14" s="117"/>
      <c r="G14" s="117"/>
      <c r="H14" s="117"/>
      <c r="I14" s="117"/>
    </row>
    <row r="15" spans="1:9" ht="15.75">
      <c r="A15" s="110"/>
      <c r="B15" s="116" t="s">
        <v>312</v>
      </c>
      <c r="C15" s="110"/>
      <c r="D15" s="110"/>
      <c r="E15" s="111" t="s">
        <v>313</v>
      </c>
      <c r="F15" s="117"/>
      <c r="G15" s="117"/>
      <c r="H15" s="117"/>
      <c r="I15" s="117"/>
    </row>
  </sheetData>
  <pageMargins left="0.7" right="0.7" top="0.75" bottom="0.75" header="0.3" footer="0.3"/>
  <pageSetup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workbookViewId="0"/>
  </sheetViews>
  <sheetFormatPr defaultRowHeight="15"/>
  <cols>
    <col min="1" max="1" width="33.21875" customWidth="1"/>
    <col min="2" max="2" width="7.77734375" customWidth="1"/>
    <col min="3" max="3" width="9.21875" customWidth="1"/>
    <col min="4" max="4" width="3.77734375" customWidth="1"/>
  </cols>
  <sheetData>
    <row r="1" spans="1:7" ht="15.75">
      <c r="A1" s="139" t="s">
        <v>365</v>
      </c>
      <c r="B1" s="139"/>
      <c r="C1" s="142"/>
      <c r="D1" s="139"/>
      <c r="E1" s="139"/>
      <c r="F1" s="167"/>
      <c r="G1" s="167"/>
    </row>
    <row r="2" spans="1:7" ht="15.75">
      <c r="A2" s="140">
        <v>42004</v>
      </c>
      <c r="B2" s="140"/>
      <c r="C2" s="140"/>
      <c r="D2" s="140"/>
      <c r="E2" s="140"/>
      <c r="F2" s="167"/>
      <c r="G2" s="167"/>
    </row>
    <row r="4" spans="1:7" ht="20.25">
      <c r="A4" s="166" t="s">
        <v>403</v>
      </c>
      <c r="B4" s="164"/>
      <c r="C4" s="164"/>
      <c r="D4" s="164"/>
      <c r="E4" s="162"/>
      <c r="F4" s="162"/>
      <c r="G4" s="162"/>
    </row>
    <row r="5" spans="1:7" ht="15.75">
      <c r="A5" s="168"/>
      <c r="B5" s="168" t="s">
        <v>404</v>
      </c>
      <c r="C5" s="168"/>
      <c r="D5" s="162"/>
      <c r="E5" s="162"/>
      <c r="F5" s="162"/>
      <c r="G5" s="162"/>
    </row>
    <row r="6" spans="1:7" ht="15.75">
      <c r="A6" s="165" t="s">
        <v>405</v>
      </c>
      <c r="B6" s="165" t="s">
        <v>406</v>
      </c>
      <c r="C6" s="165" t="s">
        <v>7</v>
      </c>
      <c r="D6" s="162"/>
      <c r="E6" s="165" t="s">
        <v>407</v>
      </c>
      <c r="F6" s="162"/>
      <c r="G6" s="162"/>
    </row>
    <row r="7" spans="1:7" ht="15.75">
      <c r="A7" s="162"/>
      <c r="B7" s="162"/>
      <c r="C7" s="162"/>
      <c r="D7" s="162"/>
      <c r="E7" s="162"/>
      <c r="F7" s="162"/>
      <c r="G7" s="162"/>
    </row>
    <row r="8" spans="1:7" ht="15.75">
      <c r="A8" s="299" t="s">
        <v>526</v>
      </c>
      <c r="B8" s="169"/>
      <c r="C8" s="300">
        <v>0</v>
      </c>
      <c r="D8" s="162"/>
      <c r="E8" s="217" t="s">
        <v>525</v>
      </c>
      <c r="F8" s="162"/>
      <c r="G8" s="162"/>
    </row>
    <row r="9" spans="1:7" ht="15.75">
      <c r="A9" s="163" t="s">
        <v>408</v>
      </c>
      <c r="B9" s="170"/>
      <c r="C9" s="300">
        <v>0</v>
      </c>
      <c r="D9" s="162"/>
      <c r="E9" s="217" t="s">
        <v>525</v>
      </c>
      <c r="F9" s="162"/>
      <c r="G9" s="162"/>
    </row>
    <row r="10" spans="1:7" ht="18">
      <c r="A10" s="163" t="s">
        <v>409</v>
      </c>
      <c r="B10" s="170"/>
      <c r="C10" s="250">
        <v>0</v>
      </c>
      <c r="D10" s="162"/>
      <c r="E10" s="162"/>
      <c r="F10" s="162"/>
      <c r="G10" s="162"/>
    </row>
    <row r="11" spans="1:7" ht="15.75">
      <c r="A11" s="162"/>
      <c r="B11" s="171"/>
      <c r="C11" s="162"/>
      <c r="D11" s="162"/>
      <c r="E11" s="162"/>
      <c r="F11" s="162"/>
      <c r="G11" s="162"/>
    </row>
    <row r="12" spans="1:7" ht="15.75">
      <c r="A12" s="163" t="s">
        <v>9</v>
      </c>
      <c r="B12" s="171"/>
      <c r="C12" s="249">
        <f>SUM(C8:C10)</f>
        <v>0</v>
      </c>
      <c r="D12" s="162" t="s">
        <v>410</v>
      </c>
      <c r="E12" s="162"/>
      <c r="F12" s="162"/>
      <c r="G12" s="162"/>
    </row>
    <row r="13" spans="1:7" ht="15.75">
      <c r="A13" s="163"/>
      <c r="B13" s="171"/>
      <c r="C13" s="172"/>
      <c r="D13" s="162"/>
      <c r="E13" s="162"/>
      <c r="F13" s="162"/>
      <c r="G13" s="162"/>
    </row>
    <row r="15" spans="1:7" ht="15.75">
      <c r="A15" s="162"/>
      <c r="B15" s="162"/>
      <c r="C15" s="162"/>
      <c r="D15" s="162"/>
      <c r="E15" s="162"/>
      <c r="F15" s="162"/>
      <c r="G15" s="162"/>
    </row>
    <row r="16" spans="1:7" ht="15.75">
      <c r="A16" s="163"/>
      <c r="B16" s="162"/>
      <c r="C16" s="162"/>
      <c r="D16" s="162"/>
      <c r="E16" s="162"/>
      <c r="F16" s="162"/>
      <c r="G16" s="162"/>
    </row>
    <row r="17" spans="1:1" ht="15.75">
      <c r="A17" s="163"/>
    </row>
  </sheetData>
  <pageMargins left="0.7" right="0.7" top="0.75" bottom="0.75" header="0.3" footer="0.3"/>
  <pageSetup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heetViews>
  <sheetFormatPr defaultRowHeight="15"/>
  <cols>
    <col min="1" max="1" width="49.77734375" customWidth="1"/>
    <col min="2" max="2" width="11.44140625" customWidth="1"/>
    <col min="3" max="3" width="5.21875" customWidth="1"/>
    <col min="4" max="4" width="5" customWidth="1"/>
    <col min="6" max="6" width="6.88671875" customWidth="1"/>
  </cols>
  <sheetData>
    <row r="1" spans="1:6" ht="20.25">
      <c r="A1" s="139" t="s">
        <v>365</v>
      </c>
      <c r="B1" s="122"/>
      <c r="C1" s="118"/>
      <c r="D1" s="118"/>
      <c r="E1" s="118"/>
    </row>
    <row r="2" spans="1:6" ht="20.25">
      <c r="A2" s="232">
        <v>42004</v>
      </c>
      <c r="B2" s="122"/>
      <c r="C2" s="118"/>
      <c r="D2" s="118"/>
      <c r="E2" s="118"/>
    </row>
    <row r="3" spans="1:6" ht="20.25">
      <c r="A3" s="126"/>
      <c r="B3" s="122"/>
      <c r="C3" s="118"/>
      <c r="D3" s="118"/>
      <c r="E3" s="118"/>
    </row>
    <row r="4" spans="1:6" ht="20.25">
      <c r="A4" s="127" t="s">
        <v>314</v>
      </c>
      <c r="B4" s="121"/>
      <c r="C4" s="120"/>
      <c r="D4" s="120"/>
      <c r="E4" s="120"/>
    </row>
    <row r="7" spans="1:6" ht="15.75">
      <c r="A7" s="230" t="s">
        <v>450</v>
      </c>
      <c r="B7" s="267">
        <f>62500.1+62500.1+62500.1+62500.1</f>
        <v>250000.4</v>
      </c>
      <c r="C7" s="118" t="s">
        <v>328</v>
      </c>
      <c r="D7" s="118"/>
      <c r="E7" s="118"/>
    </row>
    <row r="10" spans="1:6" ht="15.75">
      <c r="A10" s="118" t="s">
        <v>316</v>
      </c>
      <c r="B10" s="118"/>
      <c r="C10" s="118"/>
      <c r="D10" s="118"/>
      <c r="E10" s="118"/>
    </row>
    <row r="11" spans="1:6" ht="15.75">
      <c r="A11" s="231" t="s">
        <v>452</v>
      </c>
      <c r="B11" s="268">
        <v>112709.2</v>
      </c>
      <c r="C11" s="118" t="s">
        <v>473</v>
      </c>
      <c r="D11" s="118"/>
      <c r="E11" s="118"/>
      <c r="F11" s="219"/>
    </row>
    <row r="12" spans="1:6" ht="15.75">
      <c r="A12" s="231" t="s">
        <v>451</v>
      </c>
      <c r="B12" s="268">
        <v>1014382.81</v>
      </c>
      <c r="C12" s="118" t="s">
        <v>474</v>
      </c>
      <c r="D12" s="118"/>
      <c r="E12" s="118"/>
      <c r="F12" s="219"/>
    </row>
    <row r="13" spans="1:6" ht="15.75">
      <c r="A13" s="119" t="s">
        <v>317</v>
      </c>
      <c r="B13" s="269">
        <v>0</v>
      </c>
      <c r="C13" s="118"/>
      <c r="D13" s="118"/>
      <c r="E13" s="118"/>
    </row>
    <row r="14" spans="1:6" ht="15.75">
      <c r="A14" s="119" t="s">
        <v>317</v>
      </c>
      <c r="B14" s="270">
        <v>0</v>
      </c>
      <c r="C14" s="118" t="s">
        <v>315</v>
      </c>
      <c r="D14" s="118"/>
      <c r="E14" s="118"/>
    </row>
    <row r="15" spans="1:6" ht="15.75">
      <c r="A15" s="119" t="s">
        <v>318</v>
      </c>
      <c r="B15" s="239">
        <f>SUM(B11:B14)</f>
        <v>1127092.01</v>
      </c>
      <c r="C15" s="118"/>
      <c r="D15" s="118"/>
      <c r="E15" s="118"/>
      <c r="F15" s="219" t="s">
        <v>475</v>
      </c>
    </row>
    <row r="16" spans="1:6" ht="15.75">
      <c r="F16" s="273" t="s">
        <v>476</v>
      </c>
    </row>
    <row r="18" spans="1:4" ht="15.75">
      <c r="A18" s="118" t="s">
        <v>319</v>
      </c>
      <c r="B18" s="118"/>
      <c r="C18" s="118"/>
      <c r="D18" s="118"/>
    </row>
    <row r="19" spans="1:4" ht="15.75">
      <c r="A19" s="118"/>
      <c r="B19" s="118"/>
      <c r="C19" s="118"/>
      <c r="D19" s="118"/>
    </row>
    <row r="20" spans="1:4" ht="15.75">
      <c r="A20" s="240" t="s">
        <v>458</v>
      </c>
      <c r="B20" s="271">
        <v>93575</v>
      </c>
      <c r="C20" s="241" t="s">
        <v>459</v>
      </c>
      <c r="D20" s="118"/>
    </row>
    <row r="21" spans="1:4" ht="15.75">
      <c r="A21" s="238" t="s">
        <v>457</v>
      </c>
      <c r="B21" s="271">
        <v>140551</v>
      </c>
      <c r="C21" s="233" t="s">
        <v>455</v>
      </c>
      <c r="D21" s="118"/>
    </row>
    <row r="22" spans="1:4" ht="15.75">
      <c r="A22" s="238" t="s">
        <v>456</v>
      </c>
      <c r="B22" s="271">
        <v>324970</v>
      </c>
      <c r="C22" s="233" t="s">
        <v>454</v>
      </c>
      <c r="D22" s="118"/>
    </row>
    <row r="23" spans="1:4" ht="15.75">
      <c r="A23" s="229" t="s">
        <v>449</v>
      </c>
      <c r="B23" s="271">
        <v>0</v>
      </c>
      <c r="C23" s="234" t="s">
        <v>331</v>
      </c>
      <c r="D23" s="118"/>
    </row>
    <row r="24" spans="1:4" ht="15.75">
      <c r="A24" s="226" t="s">
        <v>447</v>
      </c>
      <c r="B24" s="271">
        <v>340145</v>
      </c>
      <c r="C24" s="118" t="s">
        <v>330</v>
      </c>
      <c r="D24" s="118"/>
    </row>
    <row r="25" spans="1:4" ht="15.75">
      <c r="A25" s="226" t="s">
        <v>448</v>
      </c>
      <c r="B25" s="272">
        <v>735426</v>
      </c>
      <c r="C25" s="118" t="s">
        <v>329</v>
      </c>
      <c r="D25" s="118"/>
    </row>
    <row r="26" spans="1:4" ht="15.75">
      <c r="A26" s="119" t="s">
        <v>320</v>
      </c>
      <c r="B26" s="235">
        <f>SUM(B20:B25)</f>
        <v>1634667</v>
      </c>
      <c r="C26" s="118"/>
      <c r="D26" s="118"/>
    </row>
    <row r="27" spans="1:4">
      <c r="B27" s="236"/>
    </row>
    <row r="28" spans="1:4">
      <c r="B28" s="236"/>
    </row>
    <row r="29" spans="1:4" ht="15.75">
      <c r="A29" s="119" t="s">
        <v>321</v>
      </c>
      <c r="B29" s="237">
        <f>B7+B15+B26</f>
        <v>3011759.41</v>
      </c>
      <c r="C29" s="118" t="s">
        <v>322</v>
      </c>
      <c r="D29" s="118"/>
    </row>
    <row r="30" spans="1:4" ht="15.75">
      <c r="A30" s="119"/>
      <c r="B30" s="123"/>
      <c r="C30" s="118"/>
      <c r="D30" s="118"/>
    </row>
    <row r="31" spans="1:4" ht="15.75">
      <c r="A31" s="124" t="s">
        <v>323</v>
      </c>
      <c r="B31" s="125">
        <f>B12</f>
        <v>1014382.81</v>
      </c>
      <c r="C31" s="118" t="s">
        <v>324</v>
      </c>
      <c r="D31" s="118"/>
    </row>
    <row r="32" spans="1:4" ht="15.75">
      <c r="A32" s="118"/>
      <c r="B32" s="118"/>
      <c r="C32" s="118" t="s">
        <v>325</v>
      </c>
      <c r="D32" s="118"/>
    </row>
    <row r="33" spans="1:4" ht="15.75">
      <c r="A33" s="118"/>
      <c r="B33" s="118"/>
      <c r="C33" s="118" t="s">
        <v>326</v>
      </c>
      <c r="D33" s="118"/>
    </row>
    <row r="35" spans="1:4" ht="15.75">
      <c r="A35" s="120" t="s">
        <v>327</v>
      </c>
      <c r="B35" s="118"/>
      <c r="C35" s="120"/>
      <c r="D35" s="120"/>
    </row>
  </sheetData>
  <pageMargins left="0.5" right="0.17" top="0.75" bottom="0.75" header="0.3" footer="0.3"/>
  <pageSetup scale="1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topLeftCell="A5" workbookViewId="0">
      <selection activeCell="G21" sqref="G21"/>
    </sheetView>
  </sheetViews>
  <sheetFormatPr defaultRowHeight="15"/>
  <cols>
    <col min="4" max="4" width="3.5546875" customWidth="1"/>
    <col min="5" max="5" width="11" customWidth="1"/>
    <col min="6" max="6" width="3.77734375" customWidth="1"/>
  </cols>
  <sheetData>
    <row r="1" spans="1:11" ht="20.25">
      <c r="A1" s="139" t="s">
        <v>365</v>
      </c>
      <c r="B1" s="130"/>
      <c r="C1" s="130"/>
      <c r="D1" s="130"/>
      <c r="E1" s="130"/>
      <c r="F1" s="128"/>
      <c r="G1" s="128"/>
      <c r="H1" s="128"/>
      <c r="I1" s="128"/>
      <c r="J1" s="128"/>
      <c r="K1" s="128"/>
    </row>
    <row r="2" spans="1:11" ht="20.25">
      <c r="A2" s="232">
        <v>42004</v>
      </c>
      <c r="B2" s="130"/>
      <c r="C2" s="130"/>
      <c r="D2" s="130"/>
      <c r="E2" s="130"/>
      <c r="F2" s="128"/>
      <c r="G2" s="128"/>
      <c r="H2" s="128"/>
      <c r="I2" s="128"/>
      <c r="J2" s="128"/>
      <c r="K2" s="128"/>
    </row>
    <row r="3" spans="1:11" ht="20.25">
      <c r="A3" s="130"/>
      <c r="B3" s="130"/>
      <c r="C3" s="130"/>
      <c r="D3" s="130"/>
      <c r="E3" s="130"/>
      <c r="F3" s="128"/>
      <c r="G3" s="128"/>
      <c r="H3" s="128"/>
      <c r="I3" s="128"/>
      <c r="J3" s="128"/>
      <c r="K3" s="128"/>
    </row>
    <row r="4" spans="1:11" ht="20.25">
      <c r="A4" s="130" t="s">
        <v>332</v>
      </c>
      <c r="B4" s="130"/>
      <c r="C4" s="130"/>
      <c r="D4" s="130"/>
      <c r="E4" s="130"/>
      <c r="F4" s="128"/>
      <c r="G4" s="128"/>
      <c r="H4" s="128"/>
      <c r="I4" s="128"/>
      <c r="J4" s="128"/>
      <c r="K4" s="128"/>
    </row>
    <row r="6" spans="1:11" ht="15.75">
      <c r="A6" s="128" t="s">
        <v>333</v>
      </c>
      <c r="B6" s="128"/>
      <c r="C6" s="128"/>
      <c r="D6" s="128"/>
      <c r="E6" s="260">
        <v>0</v>
      </c>
      <c r="F6" s="128"/>
      <c r="G6" s="128" t="s">
        <v>334</v>
      </c>
      <c r="H6" s="128"/>
      <c r="I6" s="128"/>
      <c r="J6" s="128"/>
      <c r="K6" s="128"/>
    </row>
    <row r="7" spans="1:11" ht="15.75">
      <c r="A7" s="128" t="s">
        <v>335</v>
      </c>
      <c r="B7" s="128"/>
      <c r="C7" s="128"/>
      <c r="D7" s="128"/>
      <c r="E7" s="261">
        <v>0</v>
      </c>
      <c r="F7" s="128"/>
      <c r="G7" s="128" t="s">
        <v>336</v>
      </c>
      <c r="H7" s="128"/>
      <c r="I7" s="128"/>
      <c r="J7" s="128"/>
      <c r="K7" s="128"/>
    </row>
    <row r="8" spans="1:11" ht="15.75">
      <c r="A8" s="128" t="s">
        <v>337</v>
      </c>
      <c r="B8" s="128"/>
      <c r="C8" s="128"/>
      <c r="D8" s="128"/>
      <c r="E8" s="261">
        <v>149596</v>
      </c>
      <c r="F8" s="128"/>
      <c r="G8" s="128" t="s">
        <v>338</v>
      </c>
      <c r="H8" s="128"/>
      <c r="I8" s="128"/>
      <c r="J8" s="128"/>
      <c r="K8" s="128"/>
    </row>
    <row r="9" spans="1:11" ht="15.75">
      <c r="A9" s="128" t="s">
        <v>339</v>
      </c>
      <c r="B9" s="128"/>
      <c r="C9" s="128"/>
      <c r="D9" s="128"/>
      <c r="E9" s="261">
        <v>0</v>
      </c>
      <c r="F9" s="128"/>
      <c r="G9" s="128" t="s">
        <v>340</v>
      </c>
      <c r="H9" s="128"/>
      <c r="I9" s="128"/>
      <c r="J9" s="128"/>
      <c r="K9" s="128"/>
    </row>
    <row r="10" spans="1:11" ht="15.75">
      <c r="A10" s="128" t="s">
        <v>341</v>
      </c>
      <c r="B10" s="128"/>
      <c r="C10" s="128"/>
      <c r="D10" s="128"/>
      <c r="E10" s="262">
        <v>0</v>
      </c>
      <c r="F10" s="128"/>
      <c r="G10" s="128" t="s">
        <v>342</v>
      </c>
      <c r="H10" s="128"/>
      <c r="I10" s="128"/>
      <c r="J10" s="128"/>
      <c r="K10" s="128"/>
    </row>
    <row r="11" spans="1:11" ht="15.75">
      <c r="A11" s="128" t="s">
        <v>343</v>
      </c>
      <c r="B11" s="128"/>
      <c r="C11" s="128"/>
      <c r="D11" s="128"/>
      <c r="E11" s="263">
        <v>0</v>
      </c>
      <c r="F11" s="128"/>
      <c r="G11" s="128" t="s">
        <v>344</v>
      </c>
      <c r="H11" s="128"/>
      <c r="I11" s="128"/>
      <c r="J11" s="128"/>
      <c r="K11" s="128"/>
    </row>
    <row r="12" spans="1:11" ht="15.75">
      <c r="A12" s="128" t="s">
        <v>9</v>
      </c>
      <c r="B12" s="128"/>
      <c r="C12" s="128"/>
      <c r="D12" s="128"/>
      <c r="E12" s="129">
        <f>SUM(E6:E11)</f>
        <v>149596</v>
      </c>
      <c r="F12" s="128"/>
      <c r="G12" s="133" t="s">
        <v>345</v>
      </c>
      <c r="H12" s="133"/>
      <c r="I12" s="133"/>
      <c r="J12" s="133"/>
      <c r="K12" s="133"/>
    </row>
    <row r="13" spans="1:11" ht="15.75">
      <c r="A13" s="128"/>
      <c r="B13" s="128"/>
      <c r="C13" s="128"/>
      <c r="D13" s="128"/>
      <c r="E13" s="128"/>
      <c r="F13" s="128"/>
      <c r="G13" s="133" t="s">
        <v>346</v>
      </c>
      <c r="H13" s="133"/>
      <c r="I13" s="133"/>
      <c r="J13" s="133"/>
      <c r="K13" s="133"/>
    </row>
    <row r="18" spans="1:3" ht="20.25">
      <c r="A18" s="131" t="s">
        <v>347</v>
      </c>
      <c r="B18" s="128"/>
      <c r="C18" s="132"/>
    </row>
    <row r="19" spans="1:3" ht="15.75">
      <c r="A19" s="131"/>
      <c r="B19" s="128"/>
      <c r="C19" s="132"/>
    </row>
    <row r="20" spans="1:3" ht="15.75">
      <c r="A20" s="128"/>
      <c r="B20" s="218" t="s">
        <v>535</v>
      </c>
      <c r="C20" s="128"/>
    </row>
    <row r="21" spans="1:3" ht="15.75">
      <c r="B21" s="218" t="s">
        <v>470</v>
      </c>
    </row>
    <row r="22" spans="1:3" ht="15.75">
      <c r="B22" s="218" t="s">
        <v>469</v>
      </c>
    </row>
    <row r="24" spans="1:3" ht="15.75">
      <c r="B24" s="219" t="s">
        <v>442</v>
      </c>
    </row>
  </sheetData>
  <pageMargins left="0.7" right="0.7" top="0.75" bottom="0.75" header="0.3" footer="0.3"/>
  <pageSetup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workbookViewId="0"/>
  </sheetViews>
  <sheetFormatPr defaultRowHeight="15"/>
  <cols>
    <col min="1" max="1" width="20.77734375" customWidth="1"/>
    <col min="2" max="2" width="11.77734375" customWidth="1"/>
    <col min="3" max="3" width="13.44140625" customWidth="1"/>
    <col min="8" max="8" width="31.6640625" bestFit="1" customWidth="1"/>
    <col min="9" max="9" width="10.44140625" customWidth="1"/>
  </cols>
  <sheetData>
    <row r="1" spans="1:9" ht="20.25">
      <c r="A1" s="177" t="s">
        <v>411</v>
      </c>
      <c r="B1" s="177"/>
      <c r="C1" s="177"/>
      <c r="D1" s="173"/>
      <c r="E1" s="173"/>
      <c r="F1" s="173"/>
      <c r="G1" s="173"/>
      <c r="H1" s="173"/>
      <c r="I1" s="173"/>
    </row>
    <row r="2" spans="1:9" ht="20.25">
      <c r="A2" s="319" t="s">
        <v>531</v>
      </c>
      <c r="B2" s="177"/>
      <c r="C2" s="177"/>
      <c r="D2" s="173"/>
      <c r="E2" s="173"/>
      <c r="F2" s="173"/>
      <c r="G2" s="173"/>
      <c r="H2" s="173"/>
      <c r="I2" s="173"/>
    </row>
    <row r="3" spans="1:9" ht="15.75">
      <c r="A3" s="176" t="s">
        <v>407</v>
      </c>
      <c r="B3" s="173"/>
      <c r="C3" s="176" t="s">
        <v>7</v>
      </c>
      <c r="D3" s="173"/>
      <c r="E3" s="173"/>
      <c r="F3" s="173"/>
      <c r="G3" s="173"/>
      <c r="H3" s="173"/>
      <c r="I3" s="173"/>
    </row>
    <row r="4" spans="1:9" ht="15.75">
      <c r="A4" s="305" t="s">
        <v>527</v>
      </c>
      <c r="B4" s="173"/>
      <c r="C4" s="294">
        <f>C6-C5</f>
        <v>94926180.52229999</v>
      </c>
      <c r="D4" s="173"/>
      <c r="E4" s="224" t="s">
        <v>534</v>
      </c>
      <c r="F4" s="173"/>
      <c r="G4" s="173"/>
      <c r="H4" s="173"/>
      <c r="I4" s="173"/>
    </row>
    <row r="5" spans="1:9" ht="18">
      <c r="A5" s="221" t="s">
        <v>444</v>
      </c>
      <c r="B5" s="173"/>
      <c r="C5" s="296">
        <f>B54+B66</f>
        <v>31120204.47770001</v>
      </c>
      <c r="D5" s="173"/>
      <c r="E5" s="222" t="s">
        <v>524</v>
      </c>
      <c r="F5" s="178"/>
      <c r="G5" s="178"/>
      <c r="H5" s="178"/>
      <c r="I5" s="178"/>
    </row>
    <row r="6" spans="1:9" ht="15.75">
      <c r="A6" s="221" t="s">
        <v>445</v>
      </c>
      <c r="B6" s="173"/>
      <c r="C6" s="294">
        <f>'AECC Nonlevelized RUS 12'!D79</f>
        <v>126046385</v>
      </c>
      <c r="D6" s="173"/>
      <c r="E6" s="223" t="s">
        <v>528</v>
      </c>
      <c r="F6" s="178"/>
      <c r="G6" s="178"/>
      <c r="H6" s="178"/>
      <c r="I6" s="178"/>
    </row>
    <row r="7" spans="1:9" ht="15.75">
      <c r="A7" s="221" t="s">
        <v>446</v>
      </c>
      <c r="B7" s="173"/>
      <c r="C7" s="295">
        <f>C4</f>
        <v>94926180.52229999</v>
      </c>
      <c r="D7" s="173"/>
      <c r="E7" s="178" t="s">
        <v>413</v>
      </c>
      <c r="F7" s="178"/>
      <c r="G7" s="178"/>
      <c r="H7" s="178"/>
      <c r="I7" s="178"/>
    </row>
    <row r="9" spans="1:9" ht="15.75">
      <c r="A9" s="173" t="s">
        <v>414</v>
      </c>
      <c r="B9" s="173"/>
      <c r="C9" s="173"/>
      <c r="D9" s="173"/>
    </row>
    <row r="10" spans="1:9" ht="15.75">
      <c r="A10" s="174" t="s">
        <v>415</v>
      </c>
      <c r="B10" s="173"/>
      <c r="C10" s="173"/>
      <c r="D10" s="173"/>
    </row>
    <row r="11" spans="1:9" ht="15.75">
      <c r="A11" s="174"/>
      <c r="B11" s="173"/>
      <c r="C11" s="173"/>
      <c r="D11" s="173"/>
    </row>
    <row r="12" spans="1:9" ht="15.75">
      <c r="A12" s="174" t="s">
        <v>416</v>
      </c>
      <c r="B12" s="173"/>
      <c r="C12" s="173"/>
      <c r="D12" s="173"/>
    </row>
    <row r="13" spans="1:9" ht="15.75">
      <c r="A13" s="174" t="s">
        <v>417</v>
      </c>
      <c r="B13" s="173"/>
      <c r="C13" s="173"/>
      <c r="D13" s="173"/>
    </row>
    <row r="14" spans="1:9" ht="15.75">
      <c r="A14" s="174" t="s">
        <v>418</v>
      </c>
      <c r="B14" s="173"/>
      <c r="C14" s="173"/>
      <c r="D14" s="173"/>
    </row>
    <row r="15" spans="1:9" ht="15.75">
      <c r="A15" s="174"/>
      <c r="B15" s="173"/>
      <c r="C15" s="173"/>
      <c r="D15" s="173"/>
    </row>
    <row r="16" spans="1:9" ht="15.75">
      <c r="A16" s="174" t="s">
        <v>419</v>
      </c>
      <c r="B16" s="173"/>
      <c r="C16" s="173"/>
      <c r="D16" s="173"/>
    </row>
    <row r="17" spans="1:6" ht="15.75">
      <c r="A17" s="174" t="s">
        <v>420</v>
      </c>
      <c r="B17" s="173"/>
      <c r="C17" s="173"/>
      <c r="D17" s="173"/>
    </row>
    <row r="18" spans="1:6" ht="15.75">
      <c r="A18" s="174" t="s">
        <v>421</v>
      </c>
      <c r="B18" s="173"/>
      <c r="C18" s="173"/>
      <c r="D18" s="173"/>
    </row>
    <row r="19" spans="1:6" ht="15.75">
      <c r="A19" s="179"/>
      <c r="B19" s="173"/>
      <c r="C19" s="173"/>
      <c r="D19" s="173"/>
    </row>
    <row r="20" spans="1:6" ht="15.75">
      <c r="A20" s="180" t="s">
        <v>422</v>
      </c>
      <c r="B20" s="173"/>
      <c r="C20" s="175"/>
      <c r="D20" s="175"/>
    </row>
    <row r="21" spans="1:6" ht="15.75">
      <c r="A21" s="180" t="s">
        <v>423</v>
      </c>
      <c r="B21" s="173"/>
      <c r="C21" s="173"/>
      <c r="D21" s="173"/>
    </row>
    <row r="24" spans="1:6" ht="15.75" thickBot="1"/>
    <row r="25" spans="1:6" ht="16.5" thickBot="1">
      <c r="A25" s="344" t="s">
        <v>483</v>
      </c>
      <c r="B25" s="345"/>
      <c r="F25" t="s">
        <v>530</v>
      </c>
    </row>
    <row r="26" spans="1:6" ht="15.75">
      <c r="A26" s="276" t="s">
        <v>484</v>
      </c>
      <c r="B26" s="277">
        <v>1159585.7199999993</v>
      </c>
    </row>
    <row r="27" spans="1:6" ht="15.75">
      <c r="A27" s="280" t="s">
        <v>488</v>
      </c>
      <c r="B27" s="281">
        <v>122476.1364</v>
      </c>
    </row>
    <row r="28" spans="1:6" ht="15.75">
      <c r="A28" s="280" t="s">
        <v>490</v>
      </c>
      <c r="B28" s="281">
        <v>1364400.39</v>
      </c>
    </row>
    <row r="29" spans="1:6" ht="15.75">
      <c r="A29" s="280" t="s">
        <v>492</v>
      </c>
      <c r="B29" s="281">
        <v>440935.20000000013</v>
      </c>
    </row>
    <row r="30" spans="1:6" ht="15.75">
      <c r="A30" s="280" t="s">
        <v>494</v>
      </c>
      <c r="B30" s="281">
        <v>315253.64870000002</v>
      </c>
    </row>
    <row r="31" spans="1:6" ht="15.75">
      <c r="A31" s="280" t="s">
        <v>496</v>
      </c>
      <c r="B31" s="281">
        <v>112075.7332</v>
      </c>
    </row>
    <row r="32" spans="1:6" ht="15.75">
      <c r="A32" s="280" t="s">
        <v>498</v>
      </c>
      <c r="B32" s="281">
        <v>97751.984700000001</v>
      </c>
    </row>
    <row r="33" spans="1:2" ht="15.75">
      <c r="A33" s="280" t="s">
        <v>500</v>
      </c>
      <c r="B33" s="281">
        <v>1817535.0800000003</v>
      </c>
    </row>
    <row r="34" spans="1:2" ht="15.75">
      <c r="A34" s="280" t="s">
        <v>502</v>
      </c>
      <c r="B34" s="281">
        <v>724539.12000000023</v>
      </c>
    </row>
    <row r="35" spans="1:2" ht="15.75">
      <c r="A35" s="280" t="s">
        <v>504</v>
      </c>
      <c r="B35" s="281">
        <v>1135916.7740000004</v>
      </c>
    </row>
    <row r="36" spans="1:2" ht="15.75">
      <c r="A36" s="280" t="s">
        <v>505</v>
      </c>
      <c r="B36" s="281">
        <v>29765.63</v>
      </c>
    </row>
    <row r="37" spans="1:2" ht="15.75">
      <c r="A37" s="280" t="s">
        <v>506</v>
      </c>
      <c r="B37" s="281">
        <v>1106748.04</v>
      </c>
    </row>
    <row r="38" spans="1:2" ht="15.75">
      <c r="A38" s="280" t="s">
        <v>507</v>
      </c>
      <c r="B38" s="281">
        <v>148849.69749999998</v>
      </c>
    </row>
    <row r="39" spans="1:2" ht="15.75">
      <c r="A39" s="280" t="s">
        <v>508</v>
      </c>
      <c r="B39" s="281">
        <v>1484666.4400000004</v>
      </c>
    </row>
    <row r="40" spans="1:2" ht="15.75">
      <c r="A40" s="280" t="s">
        <v>509</v>
      </c>
      <c r="B40" s="281">
        <v>176456.20410000003</v>
      </c>
    </row>
    <row r="41" spans="1:2" ht="15.75">
      <c r="A41" s="280" t="s">
        <v>510</v>
      </c>
      <c r="B41" s="281">
        <v>28340.423099999996</v>
      </c>
    </row>
    <row r="42" spans="1:2" ht="15.75">
      <c r="A42" s="280" t="s">
        <v>511</v>
      </c>
      <c r="B42" s="281">
        <v>2094606.8541000001</v>
      </c>
    </row>
    <row r="43" spans="1:2" ht="15.75">
      <c r="A43" s="280" t="s">
        <v>512</v>
      </c>
      <c r="B43" s="281">
        <v>612223.46000000031</v>
      </c>
    </row>
    <row r="44" spans="1:2" ht="15.75">
      <c r="A44" s="280" t="s">
        <v>513</v>
      </c>
      <c r="B44" s="281">
        <v>1124307.5499999996</v>
      </c>
    </row>
    <row r="45" spans="1:2" ht="15.75">
      <c r="A45" s="280" t="s">
        <v>514</v>
      </c>
      <c r="B45" s="281">
        <v>1499090.081900001</v>
      </c>
    </row>
    <row r="46" spans="1:2" ht="15.75">
      <c r="A46" s="280" t="s">
        <v>515</v>
      </c>
      <c r="B46" s="281">
        <v>1490795.01</v>
      </c>
    </row>
    <row r="47" spans="1:2" ht="15.75">
      <c r="A47" s="280" t="s">
        <v>516</v>
      </c>
      <c r="B47" s="281">
        <v>39200.630000000005</v>
      </c>
    </row>
    <row r="48" spans="1:2" ht="15.75">
      <c r="A48" s="280" t="s">
        <v>517</v>
      </c>
      <c r="B48" s="281">
        <v>1128494.6000000003</v>
      </c>
    </row>
    <row r="49" spans="1:6" ht="15.75">
      <c r="A49" s="280" t="s">
        <v>518</v>
      </c>
      <c r="B49" s="281">
        <v>108867.26000000002</v>
      </c>
    </row>
    <row r="50" spans="1:6" ht="15.75">
      <c r="A50" s="280" t="s">
        <v>519</v>
      </c>
      <c r="B50" s="281">
        <v>92017.31</v>
      </c>
    </row>
    <row r="51" spans="1:6" ht="15.75">
      <c r="A51" s="280" t="s">
        <v>520</v>
      </c>
      <c r="B51" s="281">
        <v>118898.10000000002</v>
      </c>
    </row>
    <row r="52" spans="1:6" ht="15.75">
      <c r="A52" s="280" t="s">
        <v>521</v>
      </c>
      <c r="B52" s="281">
        <v>111683.78</v>
      </c>
    </row>
    <row r="53" spans="1:6" ht="16.5" thickBot="1">
      <c r="A53" s="286" t="s">
        <v>522</v>
      </c>
      <c r="B53" s="288">
        <v>81798.28</v>
      </c>
    </row>
    <row r="54" spans="1:6" ht="16.5" thickBot="1">
      <c r="A54" s="292" t="s">
        <v>9</v>
      </c>
      <c r="B54" s="293">
        <f>SUM(B26:B53)</f>
        <v>18767279.137700006</v>
      </c>
    </row>
    <row r="55" spans="1:6" ht="15.75" thickBot="1"/>
    <row r="56" spans="1:6" ht="16.5" thickBot="1">
      <c r="A56" s="316" t="s">
        <v>523</v>
      </c>
      <c r="B56" s="317"/>
      <c r="C56" s="314"/>
      <c r="D56" s="315"/>
      <c r="F56" t="s">
        <v>529</v>
      </c>
    </row>
    <row r="57" spans="1:6" ht="16.5" thickBot="1">
      <c r="A57" s="278"/>
      <c r="B57" s="279" t="s">
        <v>485</v>
      </c>
      <c r="C57" s="279" t="s">
        <v>486</v>
      </c>
      <c r="D57" s="279" t="s">
        <v>487</v>
      </c>
    </row>
    <row r="58" spans="1:6" ht="15.75">
      <c r="A58" s="282" t="s">
        <v>489</v>
      </c>
      <c r="B58" s="283">
        <v>1795322.76</v>
      </c>
      <c r="C58" s="283">
        <v>1778508</v>
      </c>
      <c r="D58" s="284">
        <f>B58-C58</f>
        <v>16814.760000000009</v>
      </c>
    </row>
    <row r="59" spans="1:6" ht="15.75">
      <c r="A59" s="280" t="s">
        <v>491</v>
      </c>
      <c r="B59" s="285">
        <v>1727303.35</v>
      </c>
      <c r="C59" s="285">
        <v>123919</v>
      </c>
      <c r="D59" s="281">
        <f t="shared" ref="D59:D65" si="0">B59-C59</f>
        <v>1603384.35</v>
      </c>
    </row>
    <row r="60" spans="1:6" ht="15.75">
      <c r="A60" s="280" t="s">
        <v>493</v>
      </c>
      <c r="B60" s="285">
        <v>304579.09000000008</v>
      </c>
      <c r="C60" s="285">
        <v>345125</v>
      </c>
      <c r="D60" s="281">
        <f t="shared" si="0"/>
        <v>-40545.909999999916</v>
      </c>
    </row>
    <row r="61" spans="1:6" ht="15.75">
      <c r="A61" s="280" t="s">
        <v>495</v>
      </c>
      <c r="B61" s="285">
        <v>546837.55000000016</v>
      </c>
      <c r="C61" s="285">
        <v>306248</v>
      </c>
      <c r="D61" s="281">
        <f t="shared" si="0"/>
        <v>240589.55000000016</v>
      </c>
    </row>
    <row r="62" spans="1:6" ht="15.75">
      <c r="A62" s="280" t="s">
        <v>497</v>
      </c>
      <c r="B62" s="285">
        <v>2977203.1600000048</v>
      </c>
      <c r="C62" s="285">
        <v>1715956</v>
      </c>
      <c r="D62" s="281">
        <f t="shared" si="0"/>
        <v>1261247.1600000048</v>
      </c>
    </row>
    <row r="63" spans="1:6" ht="15.75">
      <c r="A63" s="280" t="s">
        <v>499</v>
      </c>
      <c r="B63" s="285">
        <v>427247.88000000024</v>
      </c>
      <c r="C63" s="285">
        <v>426346</v>
      </c>
      <c r="D63" s="281">
        <f t="shared" si="0"/>
        <v>901.88000000023749</v>
      </c>
    </row>
    <row r="64" spans="1:6" ht="15.75">
      <c r="A64" s="280" t="s">
        <v>501</v>
      </c>
      <c r="B64" s="285">
        <v>387352.4200000001</v>
      </c>
      <c r="C64" s="285">
        <v>387352</v>
      </c>
      <c r="D64" s="281">
        <f t="shared" si="0"/>
        <v>0.42000000010011718</v>
      </c>
    </row>
    <row r="65" spans="1:4" ht="16.5" thickBot="1">
      <c r="A65" s="286" t="s">
        <v>503</v>
      </c>
      <c r="B65" s="287">
        <v>4187079.13</v>
      </c>
      <c r="C65" s="287">
        <v>4187079</v>
      </c>
      <c r="D65" s="288">
        <f t="shared" si="0"/>
        <v>0.12999999988824129</v>
      </c>
    </row>
    <row r="66" spans="1:4" ht="16.5" thickBot="1">
      <c r="A66" s="289" t="s">
        <v>440</v>
      </c>
      <c r="B66" s="290">
        <f>SUM(B58:B65)</f>
        <v>12352925.340000004</v>
      </c>
      <c r="C66" s="290">
        <f>SUM(C58:C65)</f>
        <v>9270533</v>
      </c>
      <c r="D66" s="291">
        <f>SUM(D58:D65)</f>
        <v>3082392.3400000054</v>
      </c>
    </row>
  </sheetData>
  <mergeCells count="1">
    <mergeCell ref="A25:B25"/>
  </mergeCells>
  <pageMargins left="0.7" right="0.21" top="0.75" bottom="0.75" header="0.3" footer="0.3"/>
  <pageSetup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Protocol Notes</vt:lpstr>
      <vt:lpstr>AECC Nonlevelized RUS 12</vt:lpstr>
      <vt:lpstr>Divisor</vt:lpstr>
      <vt:lpstr>Land for Future Use</vt:lpstr>
      <vt:lpstr>Materials and Supplies</vt:lpstr>
      <vt:lpstr>FERC Fees</vt:lpstr>
      <vt:lpstr>Attach O, pg 3, ln 5</vt:lpstr>
      <vt:lpstr>Taxes Other Than Income Tax</vt:lpstr>
      <vt:lpstr>Trans Plt Excl from ISO Rates</vt:lpstr>
      <vt:lpstr>Trans Plt Incl in Ancil Serv</vt:lpstr>
      <vt:lpstr>Wages and Salaries</vt:lpstr>
      <vt:lpstr>Trans Rev</vt:lpstr>
      <vt:lpstr>'AECC Nonlevelized RUS 12'!Print_Area</vt:lpstr>
      <vt:lpstr>'Attach O, pg 3, ln 5'!Print_Area</vt:lpstr>
      <vt:lpstr>Divisor!Print_Area</vt:lpstr>
      <vt:lpstr>'FERC Fees'!Print_Area</vt:lpstr>
      <vt:lpstr>'Land for Future Use'!Print_Area</vt:lpstr>
      <vt:lpstr>'Materials and Supplies'!Print_Area</vt:lpstr>
      <vt:lpstr>'Protocol Notes'!Print_Area</vt:lpstr>
      <vt:lpstr>'Taxes Other Than Income Tax'!Print_Area</vt:lpstr>
      <vt:lpstr>'Trans Plt Excl from ISO Rates'!Print_Area</vt:lpstr>
      <vt:lpstr>'Trans Plt Incl in Ancil Serv'!Print_Area</vt:lpstr>
      <vt:lpstr>'Trans Rev'!Print_Area</vt:lpstr>
      <vt:lpstr>'Wages and Salaries'!Print_Area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Rozier</dc:creator>
  <cp:lastModifiedBy>Rob Smith</cp:lastModifiedBy>
  <cp:lastPrinted>2015-04-27T16:01:45Z</cp:lastPrinted>
  <dcterms:created xsi:type="dcterms:W3CDTF">2008-03-20T17:17:48Z</dcterms:created>
  <dcterms:modified xsi:type="dcterms:W3CDTF">2015-04-28T21:07:41Z</dcterms:modified>
</cp:coreProperties>
</file>